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35"/>
  </bookViews>
  <sheets>
    <sheet name="20170123" sheetId="1" r:id="rId1"/>
    <sheet name="授課年級" sheetId="2" r:id="rId2"/>
    <sheet name="Sheet1" sheetId="3" r:id="rId3"/>
  </sheets>
  <definedNames>
    <definedName name="_xlnm.Print_Area" localSheetId="0">'20170123'!$M$1:$Y$26</definedName>
  </definedNames>
  <calcPr calcId="125725"/>
</workbook>
</file>

<file path=xl/calcChain.xml><?xml version="1.0" encoding="utf-8"?>
<calcChain xmlns="http://schemas.openxmlformats.org/spreadsheetml/2006/main">
  <c r="S22" i="1"/>
  <c r="S21"/>
  <c r="R21"/>
  <c r="S15"/>
  <c r="R22" l="1"/>
  <c r="S14" l="1"/>
  <c r="S11"/>
  <c r="S6"/>
  <c r="S4"/>
  <c r="S3"/>
  <c r="R3" l="1"/>
  <c r="S5" l="1"/>
  <c r="I26" l="1"/>
  <c r="S18" l="1"/>
  <c r="S25" l="1"/>
  <c r="S8" l="1"/>
  <c r="S20"/>
  <c r="F26" i="3" l="1"/>
  <c r="N26"/>
  <c r="M26"/>
  <c r="O26"/>
  <c r="B33"/>
  <c r="H26"/>
  <c r="G26"/>
  <c r="D26"/>
  <c r="C26"/>
  <c r="F26" i="1"/>
  <c r="C26"/>
  <c r="S9" l="1"/>
  <c r="W26" l="1"/>
  <c r="S16" l="1"/>
  <c r="S17"/>
  <c r="K26" l="1"/>
  <c r="J26"/>
  <c r="G26" l="1"/>
  <c r="D26"/>
  <c r="B34" l="1"/>
  <c r="R4"/>
  <c r="R5"/>
  <c r="R6"/>
  <c r="R7"/>
  <c r="R8"/>
  <c r="R9"/>
  <c r="R10"/>
  <c r="R11"/>
  <c r="R12"/>
  <c r="R13"/>
  <c r="R14"/>
  <c r="R15"/>
  <c r="R16"/>
  <c r="R17"/>
  <c r="R18"/>
  <c r="R19"/>
  <c r="R20"/>
  <c r="R23"/>
  <c r="R24"/>
  <c r="S7" l="1"/>
  <c r="S27" s="1"/>
  <c r="T5"/>
  <c r="R25"/>
  <c r="S24"/>
  <c r="S23"/>
  <c r="T11"/>
  <c r="T3"/>
  <c r="T19"/>
  <c r="T4"/>
  <c r="T10"/>
  <c r="T18"/>
  <c r="T13" l="1"/>
  <c r="T8"/>
  <c r="T14"/>
  <c r="T20"/>
  <c r="T23"/>
  <c r="T17"/>
  <c r="T24"/>
  <c r="T15"/>
  <c r="T9"/>
  <c r="T12"/>
  <c r="T22"/>
  <c r="T6"/>
  <c r="T7"/>
  <c r="T16"/>
</calcChain>
</file>

<file path=xl/sharedStrings.xml><?xml version="1.0" encoding="utf-8"?>
<sst xmlns="http://schemas.openxmlformats.org/spreadsheetml/2006/main" count="614" uniqueCount="262">
  <si>
    <t>國文</t>
    <phoneticPr fontId="1" type="noConversion"/>
  </si>
  <si>
    <t>英語</t>
    <phoneticPr fontId="1" type="noConversion"/>
  </si>
  <si>
    <t>數學</t>
    <phoneticPr fontId="1" type="noConversion"/>
  </si>
  <si>
    <t>自-生物</t>
    <phoneticPr fontId="1" type="noConversion"/>
  </si>
  <si>
    <t>自-生科</t>
    <phoneticPr fontId="1" type="noConversion"/>
  </si>
  <si>
    <t>自-理化</t>
    <phoneticPr fontId="1" type="noConversion"/>
  </si>
  <si>
    <t>社-地理</t>
    <phoneticPr fontId="1" type="noConversion"/>
  </si>
  <si>
    <t>社-歷史</t>
    <phoneticPr fontId="1" type="noConversion"/>
  </si>
  <si>
    <t>社-公民</t>
    <phoneticPr fontId="1" type="noConversion"/>
  </si>
  <si>
    <t>健體</t>
    <phoneticPr fontId="1" type="noConversion"/>
  </si>
  <si>
    <t>童軍</t>
    <phoneticPr fontId="1" type="noConversion"/>
  </si>
  <si>
    <t>輔導</t>
    <phoneticPr fontId="1" type="noConversion"/>
  </si>
  <si>
    <t>音樂</t>
    <phoneticPr fontId="1" type="noConversion"/>
  </si>
  <si>
    <t>藝術-視</t>
    <phoneticPr fontId="1" type="noConversion"/>
  </si>
  <si>
    <t>藝術-表</t>
    <phoneticPr fontId="1" type="noConversion"/>
  </si>
  <si>
    <t>社團</t>
    <phoneticPr fontId="1" type="noConversion"/>
  </si>
  <si>
    <t>彈-補救教學</t>
    <phoneticPr fontId="1" type="noConversion"/>
  </si>
  <si>
    <t>彈-地理</t>
    <phoneticPr fontId="1" type="noConversion"/>
  </si>
  <si>
    <t>彈-歷史</t>
    <phoneticPr fontId="1" type="noConversion"/>
  </si>
  <si>
    <t>彈-資訊教育</t>
    <phoneticPr fontId="1" type="noConversion"/>
  </si>
  <si>
    <t>班會</t>
    <phoneticPr fontId="1" type="noConversion"/>
  </si>
  <si>
    <t>節數</t>
    <phoneticPr fontId="1" type="noConversion"/>
  </si>
  <si>
    <t>901(靖)</t>
    <phoneticPr fontId="1" type="noConversion"/>
  </si>
  <si>
    <t>902(萍)</t>
    <phoneticPr fontId="1" type="noConversion"/>
  </si>
  <si>
    <t>903(宗)</t>
    <phoneticPr fontId="1" type="noConversion"/>
  </si>
  <si>
    <t>潘春秀</t>
    <phoneticPr fontId="1" type="noConversion"/>
  </si>
  <si>
    <t>王依萍</t>
    <phoneticPr fontId="1" type="noConversion"/>
  </si>
  <si>
    <t>李曉芸</t>
    <phoneticPr fontId="1" type="noConversion"/>
  </si>
  <si>
    <t>江美櫻</t>
    <phoneticPr fontId="1" type="noConversion"/>
  </si>
  <si>
    <t>王文翠</t>
    <phoneticPr fontId="1" type="noConversion"/>
  </si>
  <si>
    <t>江麗瑩</t>
    <phoneticPr fontId="1" type="noConversion"/>
  </si>
  <si>
    <t>施駿鵬</t>
    <phoneticPr fontId="1" type="noConversion"/>
  </si>
  <si>
    <t>施駿鵬</t>
    <phoneticPr fontId="1" type="noConversion"/>
  </si>
  <si>
    <t>施駿鵬</t>
    <phoneticPr fontId="1" type="noConversion"/>
  </si>
  <si>
    <t>張心穎</t>
    <phoneticPr fontId="1" type="noConversion"/>
  </si>
  <si>
    <t>吳姿瑩</t>
    <phoneticPr fontId="1" type="noConversion"/>
  </si>
  <si>
    <t>陳建宏</t>
    <phoneticPr fontId="1" type="noConversion"/>
  </si>
  <si>
    <t>陳惠靖</t>
    <phoneticPr fontId="1" type="noConversion"/>
  </si>
  <si>
    <t>余建榮</t>
    <phoneticPr fontId="1" type="noConversion"/>
  </si>
  <si>
    <t>鄭建民</t>
    <phoneticPr fontId="1" type="noConversion"/>
  </si>
  <si>
    <t>林益源</t>
    <phoneticPr fontId="1" type="noConversion"/>
  </si>
  <si>
    <t>陳俊吉</t>
    <phoneticPr fontId="1" type="noConversion"/>
  </si>
  <si>
    <t>陳涵婷</t>
    <phoneticPr fontId="1" type="noConversion"/>
  </si>
  <si>
    <t>黃宗源</t>
    <phoneticPr fontId="1" type="noConversion"/>
  </si>
  <si>
    <t>社團老師</t>
    <phoneticPr fontId="1" type="noConversion"/>
  </si>
  <si>
    <t>周佳儀</t>
    <phoneticPr fontId="1" type="noConversion"/>
  </si>
  <si>
    <t>林佩貞</t>
    <phoneticPr fontId="1" type="noConversion"/>
  </si>
  <si>
    <t>許弘宜</t>
    <phoneticPr fontId="1" type="noConversion"/>
  </si>
  <si>
    <t>簡修慧</t>
    <phoneticPr fontId="1" type="noConversion"/>
  </si>
  <si>
    <t>資源班</t>
    <phoneticPr fontId="1" type="noConversion"/>
  </si>
  <si>
    <t>序號</t>
    <phoneticPr fontId="1" type="noConversion"/>
  </si>
  <si>
    <t>姓名</t>
    <phoneticPr fontId="1" type="noConversion"/>
  </si>
  <si>
    <t>備註</t>
    <phoneticPr fontId="1" type="noConversion"/>
  </si>
  <si>
    <t>超鐘點</t>
    <phoneticPr fontId="1" type="noConversion"/>
  </si>
  <si>
    <t>鄭 建 民</t>
  </si>
  <si>
    <t>林 益 源</t>
  </si>
  <si>
    <t>陳 建 宏</t>
  </si>
  <si>
    <t>林 佩 貞</t>
  </si>
  <si>
    <t>陳 涵 婷</t>
  </si>
  <si>
    <t>吳 姿 瑩</t>
  </si>
  <si>
    <t>施 駿 鵬</t>
  </si>
  <si>
    <t>吳 佳 靜</t>
  </si>
  <si>
    <t>江 麗 瑩</t>
  </si>
  <si>
    <t>潘 春 秀</t>
  </si>
  <si>
    <t>余 建 榮</t>
  </si>
  <si>
    <t>陳 惠 靖</t>
  </si>
  <si>
    <t>王 依 萍</t>
  </si>
  <si>
    <t>黃 宗 源</t>
  </si>
  <si>
    <t>李 曉 芸</t>
  </si>
  <si>
    <t>許 弘 宜</t>
  </si>
  <si>
    <t>王 文 翠</t>
  </si>
  <si>
    <t>李 美 蘭</t>
  </si>
  <si>
    <t>江 美 櫻</t>
  </si>
  <si>
    <t>張 心 穎</t>
  </si>
  <si>
    <t>周 佳 儀</t>
    <phoneticPr fontId="1" type="noConversion"/>
  </si>
  <si>
    <t>任教科目</t>
    <phoneticPr fontId="1" type="noConversion"/>
  </si>
  <si>
    <t>任教領域</t>
    <phoneticPr fontId="1" type="noConversion"/>
  </si>
  <si>
    <t>體育</t>
    <phoneticPr fontId="1" type="noConversion"/>
  </si>
  <si>
    <t>地理</t>
    <phoneticPr fontId="1" type="noConversion"/>
  </si>
  <si>
    <t>數學</t>
    <phoneticPr fontId="1" type="noConversion"/>
  </si>
  <si>
    <t>音樂</t>
    <phoneticPr fontId="1" type="noConversion"/>
  </si>
  <si>
    <t>歷史</t>
    <phoneticPr fontId="1" type="noConversion"/>
  </si>
  <si>
    <t>生物</t>
    <phoneticPr fontId="1" type="noConversion"/>
  </si>
  <si>
    <t>特教</t>
    <phoneticPr fontId="1" type="noConversion"/>
  </si>
  <si>
    <t>數學</t>
    <phoneticPr fontId="1" type="noConversion"/>
  </si>
  <si>
    <t>國文</t>
    <phoneticPr fontId="1" type="noConversion"/>
  </si>
  <si>
    <t>國文</t>
    <phoneticPr fontId="1" type="noConversion"/>
  </si>
  <si>
    <t>國文</t>
    <phoneticPr fontId="1" type="noConversion"/>
  </si>
  <si>
    <t>美術</t>
    <phoneticPr fontId="1" type="noConversion"/>
  </si>
  <si>
    <t>英語</t>
    <phoneticPr fontId="1" type="noConversion"/>
  </si>
  <si>
    <t>理化</t>
    <phoneticPr fontId="1" type="noConversion"/>
  </si>
  <si>
    <t>專輔</t>
    <phoneticPr fontId="1" type="noConversion"/>
  </si>
  <si>
    <t>地理</t>
    <phoneticPr fontId="1" type="noConversion"/>
  </si>
  <si>
    <t>英語</t>
    <phoneticPr fontId="1" type="noConversion"/>
  </si>
  <si>
    <t>童軍</t>
    <phoneticPr fontId="1" type="noConversion"/>
  </si>
  <si>
    <t>家政</t>
    <phoneticPr fontId="1" type="noConversion"/>
  </si>
  <si>
    <t>語文</t>
    <phoneticPr fontId="1" type="noConversion"/>
  </si>
  <si>
    <t>健體</t>
    <phoneticPr fontId="1" type="noConversion"/>
  </si>
  <si>
    <t>藝文</t>
    <phoneticPr fontId="1" type="noConversion"/>
  </si>
  <si>
    <t>社會</t>
    <phoneticPr fontId="1" type="noConversion"/>
  </si>
  <si>
    <t>自然</t>
    <phoneticPr fontId="1" type="noConversion"/>
  </si>
  <si>
    <t>自然</t>
    <phoneticPr fontId="1" type="noConversion"/>
  </si>
  <si>
    <t>社會</t>
    <phoneticPr fontId="1" type="noConversion"/>
  </si>
  <si>
    <t>輔導組長(8)</t>
    <phoneticPr fontId="1" type="noConversion"/>
  </si>
  <si>
    <t>陸清菁</t>
    <phoneticPr fontId="1" type="noConversion"/>
  </si>
  <si>
    <t>家政</t>
    <phoneticPr fontId="1" type="noConversion"/>
  </si>
  <si>
    <t>陸清菁</t>
    <phoneticPr fontId="1" type="noConversion"/>
  </si>
  <si>
    <t>陸清菁</t>
    <phoneticPr fontId="1" type="noConversion"/>
  </si>
  <si>
    <t>資源班總節數</t>
    <phoneticPr fontId="1" type="noConversion"/>
  </si>
  <si>
    <t>綜合</t>
    <phoneticPr fontId="1" type="noConversion"/>
  </si>
  <si>
    <t>綜合</t>
    <phoneticPr fontId="1" type="noConversion"/>
  </si>
  <si>
    <t>總務主任(6)、午餐執秘(-2)、社會領召(-1)</t>
    <phoneticPr fontId="1" type="noConversion"/>
  </si>
  <si>
    <t>特教組長(-4)</t>
    <phoneticPr fontId="1" type="noConversion"/>
  </si>
  <si>
    <t>實際
基本鐘點</t>
    <phoneticPr fontId="1" type="noConversion"/>
  </si>
  <si>
    <t>實際
授課鐘點</t>
    <phoneticPr fontId="1" type="noConversion"/>
  </si>
  <si>
    <t>法定
基本鐘點</t>
    <phoneticPr fontId="1" type="noConversion"/>
  </si>
  <si>
    <t>職業教育-吳佳靜x2</t>
    <phoneticPr fontId="1" type="noConversion"/>
  </si>
  <si>
    <t>生活管理- 吳佳靜x4</t>
    <phoneticPr fontId="1" type="noConversion"/>
  </si>
  <si>
    <t>社會技巧 - 吳佳靜x3</t>
    <phoneticPr fontId="1" type="noConversion"/>
  </si>
  <si>
    <t>學習策略-吳佳靜x3</t>
    <phoneticPr fontId="1" type="noConversion"/>
  </si>
  <si>
    <t>潘春秀</t>
    <phoneticPr fontId="1" type="noConversion"/>
  </si>
  <si>
    <t>班級總節數</t>
    <phoneticPr fontId="1" type="noConversion"/>
  </si>
  <si>
    <t>105學年全校教師授課時數總表</t>
    <phoneticPr fontId="1" type="noConversion"/>
  </si>
  <si>
    <t>協助行政減課</t>
    <phoneticPr fontId="1" type="noConversion"/>
  </si>
  <si>
    <t>綜合領召(-1)</t>
    <phoneticPr fontId="1" type="noConversion"/>
  </si>
  <si>
    <t>英語- 吳佳靜(901)x4(綁901)</t>
    <phoneticPr fontId="1" type="noConversion"/>
  </si>
  <si>
    <t>國文 - 周佳儀(901) x 5(綁901)</t>
    <phoneticPr fontId="1" type="noConversion"/>
  </si>
  <si>
    <t>數學-余建榮(901)x4(綁901)</t>
    <phoneticPr fontId="1" type="noConversion"/>
  </si>
  <si>
    <t>國文-陳惠靖(801、802)x5</t>
    <phoneticPr fontId="1" type="noConversion"/>
  </si>
  <si>
    <t>楊幼君</t>
    <phoneticPr fontId="1" type="noConversion"/>
  </si>
  <si>
    <t>英文-楊幼君(801、802)x4</t>
    <phoneticPr fontId="1" type="noConversion"/>
  </si>
  <si>
    <t>楊 幼 君</t>
    <phoneticPr fontId="1" type="noConversion"/>
  </si>
  <si>
    <t>陳 俊 吉</t>
    <phoneticPr fontId="1" type="noConversion"/>
  </si>
  <si>
    <t>陸 清 菁</t>
    <phoneticPr fontId="1" type="noConversion"/>
  </si>
  <si>
    <t>簡 修 慧</t>
    <phoneticPr fontId="1" type="noConversion"/>
  </si>
  <si>
    <t>賴奇泓</t>
    <phoneticPr fontId="1" type="noConversion"/>
  </si>
  <si>
    <t>兼課(教育部課稅補助)一般排9年級、</t>
    <phoneticPr fontId="1" type="noConversion"/>
  </si>
  <si>
    <t>序號</t>
    <phoneticPr fontId="1" type="noConversion"/>
  </si>
  <si>
    <t>姓名</t>
    <phoneticPr fontId="1" type="noConversion"/>
  </si>
  <si>
    <t>任教科目</t>
    <phoneticPr fontId="1" type="noConversion"/>
  </si>
  <si>
    <t>任教領域</t>
    <phoneticPr fontId="1" type="noConversion"/>
  </si>
  <si>
    <t>備註(授課年級)</t>
    <phoneticPr fontId="1" type="noConversion"/>
  </si>
  <si>
    <t>健體</t>
    <phoneticPr fontId="1" type="noConversion"/>
  </si>
  <si>
    <t>社會</t>
    <phoneticPr fontId="1" type="noConversion"/>
  </si>
  <si>
    <t>8地理</t>
    <phoneticPr fontId="1" type="noConversion"/>
  </si>
  <si>
    <t>7數學、8數學、7資訊</t>
    <phoneticPr fontId="1" type="noConversion"/>
  </si>
  <si>
    <t>藝文</t>
    <phoneticPr fontId="1" type="noConversion"/>
  </si>
  <si>
    <t>藝文</t>
    <phoneticPr fontId="1" type="noConversion"/>
  </si>
  <si>
    <t>歷史</t>
    <phoneticPr fontId="1" type="noConversion"/>
  </si>
  <si>
    <t>社會</t>
    <phoneticPr fontId="1" type="noConversion"/>
  </si>
  <si>
    <t>生物</t>
    <phoneticPr fontId="1" type="noConversion"/>
  </si>
  <si>
    <t>自然</t>
    <phoneticPr fontId="1" type="noConversion"/>
  </si>
  <si>
    <t>特教</t>
    <phoneticPr fontId="1" type="noConversion"/>
  </si>
  <si>
    <t>9英語</t>
    <phoneticPr fontId="1" type="noConversion"/>
  </si>
  <si>
    <t>數學</t>
    <phoneticPr fontId="1" type="noConversion"/>
  </si>
  <si>
    <t>數學</t>
    <phoneticPr fontId="1" type="noConversion"/>
  </si>
  <si>
    <t>8數學、9數學</t>
    <phoneticPr fontId="1" type="noConversion"/>
  </si>
  <si>
    <t>周 佳 儀</t>
    <phoneticPr fontId="1" type="noConversion"/>
  </si>
  <si>
    <t>7國文、9國文</t>
    <phoneticPr fontId="1" type="noConversion"/>
  </si>
  <si>
    <t>語文</t>
    <phoneticPr fontId="1" type="noConversion"/>
  </si>
  <si>
    <t>數學</t>
    <phoneticPr fontId="1" type="noConversion"/>
  </si>
  <si>
    <t>7數學、9數學、7輔導</t>
    <phoneticPr fontId="1" type="noConversion"/>
  </si>
  <si>
    <t>國文</t>
    <phoneticPr fontId="1" type="noConversion"/>
  </si>
  <si>
    <t>8國文、9國文、9公民</t>
    <phoneticPr fontId="1" type="noConversion"/>
  </si>
  <si>
    <t>8國文、9國文、9公民</t>
    <phoneticPr fontId="1" type="noConversion"/>
  </si>
  <si>
    <t>美術</t>
    <phoneticPr fontId="1" type="noConversion"/>
  </si>
  <si>
    <t>7英語、8英語、9英語</t>
    <phoneticPr fontId="1" type="noConversion"/>
  </si>
  <si>
    <t>8理化、9理化、8健教、9健教</t>
    <phoneticPr fontId="1" type="noConversion"/>
  </si>
  <si>
    <t>8數學、8資訊、9資訊</t>
    <phoneticPr fontId="1" type="noConversion"/>
  </si>
  <si>
    <t>專輔</t>
    <phoneticPr fontId="1" type="noConversion"/>
  </si>
  <si>
    <t>英語</t>
    <phoneticPr fontId="1" type="noConversion"/>
  </si>
  <si>
    <t>8英語</t>
    <phoneticPr fontId="1" type="noConversion"/>
  </si>
  <si>
    <t>7地理、9地理、7公民、8公民</t>
    <phoneticPr fontId="1" type="noConversion"/>
  </si>
  <si>
    <t>英語</t>
    <phoneticPr fontId="1" type="noConversion"/>
  </si>
  <si>
    <t>語文</t>
    <phoneticPr fontId="1" type="noConversion"/>
  </si>
  <si>
    <t>7英語、8英語、9英語、7輔導、8輔導、9輔導</t>
    <phoneticPr fontId="1" type="noConversion"/>
  </si>
  <si>
    <t>童軍</t>
    <phoneticPr fontId="1" type="noConversion"/>
  </si>
  <si>
    <t>綜合</t>
    <phoneticPr fontId="1" type="noConversion"/>
  </si>
  <si>
    <t>7童軍、8童軍、9童軍</t>
    <phoneticPr fontId="1" type="noConversion"/>
  </si>
  <si>
    <t>陸 清 菁</t>
    <phoneticPr fontId="1" type="noConversion"/>
  </si>
  <si>
    <t>7家政、8家政、9家政</t>
    <phoneticPr fontId="1" type="noConversion"/>
  </si>
  <si>
    <t>簡 修 慧</t>
    <phoneticPr fontId="1" type="noConversion"/>
  </si>
  <si>
    <t>理化</t>
    <phoneticPr fontId="1" type="noConversion"/>
  </si>
  <si>
    <t>自然</t>
    <phoneticPr fontId="1" type="noConversion"/>
  </si>
  <si>
    <t>8理化、8資訊</t>
    <phoneticPr fontId="1" type="noConversion"/>
  </si>
  <si>
    <t>賴 奇 泓</t>
    <phoneticPr fontId="1" type="noConversion"/>
  </si>
  <si>
    <t>理化</t>
    <phoneticPr fontId="1" type="noConversion"/>
  </si>
  <si>
    <t>9理化</t>
    <phoneticPr fontId="1" type="noConversion"/>
  </si>
  <si>
    <t>社團</t>
    <phoneticPr fontId="1" type="noConversion"/>
  </si>
  <si>
    <t>實授節數總計</t>
    <phoneticPr fontId="1" type="noConversion"/>
  </si>
  <si>
    <t>7國文、8國文、7公民、7輔導</t>
    <phoneticPr fontId="1" type="noConversion"/>
  </si>
  <si>
    <t>黃宗源</t>
  </si>
  <si>
    <t>生活管理-黃宗源(903)x2 一體育 、一周會</t>
    <phoneticPr fontId="1" type="noConversion"/>
  </si>
  <si>
    <t>7視藝、8視藝、9視藝、7表藝、9表藝、9輔導</t>
    <phoneticPr fontId="1" type="noConversion"/>
  </si>
  <si>
    <t>7音樂、8音樂、9音樂、8表藝</t>
    <phoneticPr fontId="1" type="noConversion"/>
  </si>
  <si>
    <t>彈-閱讀教育</t>
    <phoneticPr fontId="1" type="noConversion"/>
  </si>
  <si>
    <t>生規組長(8)、數學領召(-1)、技藝班帶隊老師(-1，經費外加，非協助行政減課)</t>
    <phoneticPr fontId="1" type="noConversion"/>
  </si>
  <si>
    <t>學習策略- 周佳儀</t>
    <phoneticPr fontId="1" type="noConversion"/>
  </si>
  <si>
    <t>數學-江麗瑩(801、802)x4</t>
    <phoneticPr fontId="1" type="noConversion"/>
  </si>
  <si>
    <t>羅浩倫</t>
    <phoneticPr fontId="1" type="noConversion"/>
  </si>
  <si>
    <r>
      <t>7歷史</t>
    </r>
    <r>
      <rPr>
        <sz val="12"/>
        <color theme="1"/>
        <rFont val="新細明體"/>
        <family val="2"/>
        <scheme val="minor"/>
      </rPr>
      <t>、9歷史</t>
    </r>
    <phoneticPr fontId="1" type="noConversion"/>
  </si>
  <si>
    <t>羅浩倫</t>
    <phoneticPr fontId="1" type="noConversion"/>
  </si>
  <si>
    <t>8歷史</t>
    <phoneticPr fontId="1" type="noConversion"/>
  </si>
  <si>
    <t>7生物、7生科、7公民</t>
    <phoneticPr fontId="1" type="noConversion"/>
  </si>
  <si>
    <t>兼行政減授終點</t>
    <phoneticPr fontId="1" type="noConversion"/>
  </si>
  <si>
    <t>兼導師
減授終點</t>
    <phoneticPr fontId="1" type="noConversion"/>
  </si>
  <si>
    <t>領召
減授終點</t>
    <phoneticPr fontId="1" type="noConversion"/>
  </si>
  <si>
    <t>其他協行減授終點</t>
    <phoneticPr fontId="1" type="noConversion"/>
  </si>
  <si>
    <t>8體育、9體育</t>
    <phoneticPr fontId="1" type="noConversion"/>
  </si>
  <si>
    <t>7健體、8體育、9體育</t>
    <phoneticPr fontId="1" type="noConversion"/>
  </si>
  <si>
    <t>801(潘)</t>
    <phoneticPr fontId="1" type="noConversion"/>
  </si>
  <si>
    <t>802(余)</t>
    <phoneticPr fontId="1" type="noConversion"/>
  </si>
  <si>
    <t>901(芸)</t>
    <phoneticPr fontId="1" type="noConversion"/>
  </si>
  <si>
    <t>902(櫻)</t>
    <phoneticPr fontId="1" type="noConversion"/>
  </si>
  <si>
    <t>903(翠)</t>
    <phoneticPr fontId="1" type="noConversion"/>
  </si>
  <si>
    <t>去年度</t>
    <phoneticPr fontId="1" type="noConversion"/>
  </si>
  <si>
    <t>903(楊)</t>
    <phoneticPr fontId="1" type="noConversion"/>
  </si>
  <si>
    <t>701(依)</t>
    <phoneticPr fontId="1" type="noConversion"/>
  </si>
  <si>
    <t>702(宗)</t>
    <phoneticPr fontId="1" type="noConversion"/>
  </si>
  <si>
    <t>王依萍</t>
  </si>
  <si>
    <t>廖苑晴</t>
    <phoneticPr fontId="1" type="noConversion"/>
  </si>
  <si>
    <t>余建榮</t>
  </si>
  <si>
    <t>楊曉雲</t>
  </si>
  <si>
    <t>楊曉雲</t>
    <phoneticPr fontId="1" type="noConversion"/>
  </si>
  <si>
    <t>楊 曉 雲</t>
    <phoneticPr fontId="1" type="noConversion"/>
  </si>
  <si>
    <t>潘春秀</t>
  </si>
  <si>
    <t>適應體育-林益源</t>
    <phoneticPr fontId="1" type="noConversion"/>
  </si>
  <si>
    <t>社會技巧-黃宗源</t>
    <phoneticPr fontId="1" type="noConversion"/>
  </si>
  <si>
    <t>職業教育-吳佳靜x2</t>
    <phoneticPr fontId="1" type="noConversion"/>
  </si>
  <si>
    <t>數學-王文翠(801、802)x4</t>
    <phoneticPr fontId="1" type="noConversion"/>
  </si>
  <si>
    <t>英文- 江美櫻</t>
    <phoneticPr fontId="1" type="noConversion"/>
  </si>
  <si>
    <t>數學-簡修慧</t>
    <phoneticPr fontId="1" type="noConversion"/>
  </si>
  <si>
    <t>生活管理-吳佳靜(903)x2</t>
    <phoneticPr fontId="1" type="noConversion"/>
  </si>
  <si>
    <t>王 文 翠</t>
    <phoneticPr fontId="1" type="noConversion"/>
  </si>
  <si>
    <t>廖 苑 晴</t>
    <phoneticPr fontId="1" type="noConversion"/>
  </si>
  <si>
    <t>李曉芸</t>
  </si>
  <si>
    <t>江美櫻</t>
  </si>
  <si>
    <t>施 駿 鵬</t>
    <phoneticPr fontId="1" type="noConversion"/>
  </si>
  <si>
    <t>106學年全校教師授課時數總表</t>
    <phoneticPr fontId="1" type="noConversion"/>
  </si>
  <si>
    <t>106學年全校教師減授鐘點項目、節數</t>
    <phoneticPr fontId="1" type="noConversion"/>
  </si>
  <si>
    <t>學習策略A- 周佳儀</t>
    <phoneticPr fontId="1" type="noConversion"/>
  </si>
  <si>
    <t>學習策略(BC)-吳佳靜x4</t>
    <phoneticPr fontId="1" type="noConversion"/>
  </si>
  <si>
    <t>國文 - 吳佳靜x 5(綁901、902)</t>
    <phoneticPr fontId="1" type="noConversion"/>
  </si>
  <si>
    <t>英語- 吳佳靜x4(綁901、902)</t>
    <phoneticPr fontId="1" type="noConversion"/>
  </si>
  <si>
    <r>
      <t>註冊組長(8)、資訊教師(-1)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新細明體"/>
        <family val="2"/>
        <scheme val="minor"/>
      </rPr>
      <t>藝文領召(-1)</t>
    </r>
    <phoneticPr fontId="1" type="noConversion"/>
  </si>
  <si>
    <t>輔導主任(6)、自然領召(-1)</t>
    <phoneticPr fontId="1" type="noConversion"/>
  </si>
  <si>
    <r>
      <t>教學組長(8)、課發會幹事(-1)、協助數學國教輔導團業務(-1)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新細明體"/>
        <family val="2"/>
        <scheme val="minor"/>
      </rPr>
      <t>國文領召(-1)</t>
    </r>
    <phoneticPr fontId="1" type="noConversion"/>
  </si>
  <si>
    <t>英語領召(-1)</t>
    <phoneticPr fontId="1" type="noConversion"/>
  </si>
  <si>
    <r>
      <t>生教組長(8)、生教組長(-2)、</t>
    </r>
    <r>
      <rPr>
        <sz val="12"/>
        <color rgb="FFFF0000"/>
        <rFont val="新細明體"/>
        <family val="1"/>
        <charset val="136"/>
        <scheme val="minor"/>
      </rPr>
      <t>兼</t>
    </r>
    <r>
      <rPr>
        <sz val="12"/>
        <color rgb="FFFF0000"/>
        <rFont val="新細明體"/>
        <family val="2"/>
        <scheme val="minor"/>
      </rPr>
      <t>701</t>
    </r>
    <r>
      <rPr>
        <sz val="12"/>
        <color rgb="FFFF0000"/>
        <rFont val="新細明體"/>
        <family val="1"/>
        <charset val="136"/>
        <scheme val="minor"/>
      </rPr>
      <t>、</t>
    </r>
    <r>
      <rPr>
        <sz val="12"/>
        <color rgb="FFFF0000"/>
        <rFont val="新細明體"/>
        <family val="2"/>
        <scheme val="minor"/>
      </rPr>
      <t>702</t>
    </r>
    <r>
      <rPr>
        <sz val="12"/>
        <color rgb="FFFF0000"/>
        <rFont val="新細明體"/>
        <family val="1"/>
        <charset val="136"/>
        <scheme val="minor"/>
      </rPr>
      <t>、</t>
    </r>
    <r>
      <rPr>
        <sz val="12"/>
        <color rgb="FFFF0000"/>
        <rFont val="新細明體"/>
        <family val="2"/>
        <scheme val="minor"/>
      </rPr>
      <t>901</t>
    </r>
    <r>
      <rPr>
        <sz val="12"/>
        <color rgb="FFFF0000"/>
        <rFont val="新細明體"/>
        <family val="1"/>
        <charset val="136"/>
        <scheme val="minor"/>
      </rPr>
      <t>、</t>
    </r>
    <r>
      <rPr>
        <sz val="12"/>
        <color rgb="FFFF0000"/>
        <rFont val="新細明體"/>
        <family val="2"/>
        <scheme val="minor"/>
      </rPr>
      <t>902</t>
    </r>
    <r>
      <rPr>
        <sz val="12"/>
        <color rgb="FFFF0000"/>
        <rFont val="新細明體"/>
        <family val="1"/>
        <charset val="136"/>
        <scheme val="minor"/>
      </rPr>
      <t>健教</t>
    </r>
    <phoneticPr fontId="1" type="noConversion"/>
  </si>
  <si>
    <t>體衛組長(8)</t>
    <phoneticPr fontId="1" type="noConversion"/>
  </si>
  <si>
    <t>13節在碇內</t>
    <phoneticPr fontId="1" type="noConversion"/>
  </si>
  <si>
    <t>鄭建民</t>
    <phoneticPr fontId="1" type="noConversion"/>
  </si>
  <si>
    <r>
      <t>學務主任(6)、學務主任(-1)、田徑教練(-1)</t>
    </r>
    <r>
      <rPr>
        <sz val="12"/>
        <color rgb="FFFF0000"/>
        <rFont val="新細明體"/>
        <family val="1"/>
        <charset val="136"/>
        <scheme val="minor"/>
      </rPr>
      <t>、701</t>
    </r>
    <r>
      <rPr>
        <sz val="12"/>
        <color rgb="FFFF0000"/>
        <rFont val="標楷體"/>
        <family val="4"/>
        <charset val="136"/>
      </rPr>
      <t>、</t>
    </r>
    <r>
      <rPr>
        <sz val="12"/>
        <color rgb="FFFF0000"/>
        <rFont val="新細明體"/>
        <family val="1"/>
        <charset val="136"/>
        <scheme val="minor"/>
      </rPr>
      <t>702、901、902健教給許弘宜上802健教給林益源上</t>
    </r>
    <phoneticPr fontId="1" type="noConversion"/>
  </si>
  <si>
    <t>教務主任(6)、羽球教練(-1)、健體領召(-1)、課發會執行秘書(-1)</t>
    <phoneticPr fontId="1" type="noConversion"/>
  </si>
  <si>
    <t>社會技巧-吳佳靜(903)x1</t>
    <phoneticPr fontId="1" type="noConversion"/>
  </si>
  <si>
    <r>
      <t>數學-余建榮x4(綁901</t>
    </r>
    <r>
      <rPr>
        <sz val="11"/>
        <rFont val="標楷體"/>
        <family val="4"/>
        <charset val="136"/>
      </rPr>
      <t>、</t>
    </r>
    <r>
      <rPr>
        <sz val="11"/>
        <rFont val="新細明體"/>
        <family val="1"/>
        <charset val="136"/>
      </rPr>
      <t>902</t>
    </r>
    <r>
      <rPr>
        <sz val="11"/>
        <rFont val="新細明體"/>
        <family val="2"/>
        <scheme val="minor"/>
      </rPr>
      <t>)</t>
    </r>
    <phoneticPr fontId="1" type="noConversion"/>
  </si>
  <si>
    <t>劉鴻儒</t>
  </si>
  <si>
    <t>廖苑晴</t>
  </si>
  <si>
    <t>劉 鴻 儒</t>
    <phoneticPr fontId="1" type="noConversion"/>
  </si>
  <si>
    <t>劉鴻儒</t>
    <phoneticPr fontId="1" type="noConversion"/>
  </si>
  <si>
    <t>周佳儀</t>
    <phoneticPr fontId="1" type="noConversion"/>
  </si>
  <si>
    <t>國文- 潘春秀</t>
    <phoneticPr fontId="1" type="noConversion"/>
  </si>
</sst>
</file>

<file path=xl/styles.xml><?xml version="1.0" encoding="utf-8"?>
<styleSheet xmlns="http://schemas.openxmlformats.org/spreadsheetml/2006/main">
  <fonts count="26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6"/>
      <color theme="1"/>
      <name val="Arial Black"/>
      <family val="2"/>
    </font>
    <font>
      <sz val="22"/>
      <color theme="1"/>
      <name val="新細明體"/>
      <family val="2"/>
      <scheme val="minor"/>
    </font>
    <font>
      <sz val="24"/>
      <color theme="1"/>
      <name val="新細明體"/>
      <family val="2"/>
      <scheme val="minor"/>
    </font>
    <font>
      <sz val="26"/>
      <color theme="1"/>
      <name val="新細明體"/>
      <family val="2"/>
      <scheme val="minor"/>
    </font>
    <font>
      <sz val="14"/>
      <color theme="1"/>
      <name val="新細明體"/>
      <family val="2"/>
      <scheme val="minor"/>
    </font>
    <font>
      <sz val="24"/>
      <color theme="1"/>
      <name val="新細明體"/>
      <family val="1"/>
      <charset val="136"/>
      <scheme val="minor"/>
    </font>
    <font>
      <sz val="20"/>
      <color theme="1"/>
      <name val="新細明體"/>
      <family val="2"/>
      <scheme val="minor"/>
    </font>
    <font>
      <sz val="2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8"/>
      <color theme="1"/>
      <name val="新細明體"/>
      <family val="2"/>
      <scheme val="minor"/>
    </font>
    <font>
      <sz val="18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新細明體"/>
      <family val="2"/>
      <scheme val="minor"/>
    </font>
    <font>
      <sz val="12"/>
      <color theme="0"/>
      <name val="新細明體"/>
      <family val="2"/>
      <scheme val="minor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1"/>
      <name val="新細明體"/>
      <family val="2"/>
      <scheme val="minor"/>
    </font>
    <font>
      <sz val="11"/>
      <name val="標楷體"/>
      <family val="4"/>
      <charset val="136"/>
    </font>
    <font>
      <sz val="11"/>
      <name val="新細明體"/>
      <family val="1"/>
      <charset val="136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Fill="1" applyBorder="1"/>
    <xf numFmtId="0" fontId="0" fillId="0" borderId="2" xfId="0" applyBorder="1"/>
    <xf numFmtId="0" fontId="2" fillId="4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0" fillId="0" borderId="1" xfId="0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/>
    <xf numFmtId="0" fontId="3" fillId="7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8" borderId="2" xfId="0" applyFill="1" applyBorder="1"/>
    <xf numFmtId="0" fontId="0" fillId="9" borderId="2" xfId="0" applyFill="1" applyBorder="1"/>
    <xf numFmtId="0" fontId="0" fillId="9" borderId="3" xfId="0" applyFill="1" applyBorder="1"/>
    <xf numFmtId="0" fontId="0" fillId="4" borderId="2" xfId="0" applyFill="1" applyBorder="1"/>
    <xf numFmtId="0" fontId="0" fillId="4" borderId="8" xfId="0" applyFill="1" applyBorder="1"/>
    <xf numFmtId="0" fontId="0" fillId="3" borderId="8" xfId="0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0" borderId="2" xfId="0" applyFont="1" applyBorder="1"/>
    <xf numFmtId="0" fontId="0" fillId="4" borderId="2" xfId="0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8" borderId="2" xfId="0" applyFont="1" applyFill="1" applyBorder="1"/>
    <xf numFmtId="0" fontId="0" fillId="10" borderId="2" xfId="0" applyFill="1" applyBorder="1"/>
    <xf numFmtId="0" fontId="14" fillId="11" borderId="2" xfId="0" applyFont="1" applyFill="1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15" fillId="8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 vertical="center"/>
    </xf>
    <xf numFmtId="0" fontId="15" fillId="0" borderId="2" xfId="0" applyFont="1" applyBorder="1"/>
    <xf numFmtId="0" fontId="20" fillId="8" borderId="2" xfId="0" applyFont="1" applyFill="1" applyBorder="1"/>
    <xf numFmtId="0" fontId="21" fillId="8" borderId="2" xfId="0" applyFont="1" applyFill="1" applyBorder="1"/>
    <xf numFmtId="0" fontId="22" fillId="8" borderId="2" xfId="0" applyFont="1" applyFill="1" applyBorder="1"/>
    <xf numFmtId="0" fontId="21" fillId="8" borderId="1" xfId="0" applyFont="1" applyFill="1" applyBorder="1"/>
    <xf numFmtId="0" fontId="22" fillId="8" borderId="2" xfId="0" applyFont="1" applyFill="1" applyBorder="1" applyAlignment="1">
      <alignment horizontal="center"/>
    </xf>
    <xf numFmtId="0" fontId="22" fillId="8" borderId="2" xfId="0" applyFont="1" applyFill="1" applyBorder="1" applyAlignment="1">
      <alignment horizontal="center" vertical="center" wrapText="1"/>
    </xf>
    <xf numFmtId="0" fontId="21" fillId="12" borderId="2" xfId="0" applyFont="1" applyFill="1" applyBorder="1"/>
    <xf numFmtId="0" fontId="21" fillId="13" borderId="2" xfId="0" applyFont="1" applyFill="1" applyBorder="1"/>
    <xf numFmtId="0" fontId="21" fillId="3" borderId="2" xfId="0" applyFont="1" applyFill="1" applyBorder="1"/>
    <xf numFmtId="0" fontId="21" fillId="14" borderId="2" xfId="0" applyFont="1" applyFill="1" applyBorder="1"/>
    <xf numFmtId="0" fontId="21" fillId="15" borderId="2" xfId="0" applyFont="1" applyFill="1" applyBorder="1"/>
    <xf numFmtId="0" fontId="6" fillId="0" borderId="2" xfId="0" applyFont="1" applyBorder="1" applyAlignment="1">
      <alignment horizontal="center"/>
    </xf>
    <xf numFmtId="0" fontId="19" fillId="8" borderId="4" xfId="0" applyFont="1" applyFill="1" applyBorder="1" applyAlignment="1">
      <alignment vertical="center" wrapText="1"/>
    </xf>
    <xf numFmtId="0" fontId="19" fillId="8" borderId="5" xfId="0" applyFont="1" applyFill="1" applyBorder="1" applyAlignment="1">
      <alignment vertical="center" wrapText="1"/>
    </xf>
    <xf numFmtId="0" fontId="19" fillId="8" borderId="4" xfId="0" applyFont="1" applyFill="1" applyBorder="1" applyAlignment="1"/>
    <xf numFmtId="0" fontId="19" fillId="8" borderId="11" xfId="0" applyFont="1" applyFill="1" applyBorder="1" applyAlignment="1"/>
    <xf numFmtId="0" fontId="19" fillId="8" borderId="2" xfId="0" applyFont="1" applyFill="1" applyBorder="1" applyAlignment="1">
      <alignment horizontal="left" vertical="center" wrapText="1"/>
    </xf>
    <xf numFmtId="0" fontId="19" fillId="8" borderId="4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/>
    </xf>
    <xf numFmtId="0" fontId="21" fillId="8" borderId="5" xfId="0" applyFont="1" applyFill="1" applyBorder="1" applyAlignment="1">
      <alignment vertical="center" wrapText="1"/>
    </xf>
    <xf numFmtId="0" fontId="21" fillId="8" borderId="2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4"/>
  <sheetViews>
    <sheetView tabSelected="1" zoomScale="80" zoomScaleNormal="80" workbookViewId="0">
      <selection activeCell="S14" sqref="S14"/>
    </sheetView>
  </sheetViews>
  <sheetFormatPr defaultRowHeight="16.5"/>
  <cols>
    <col min="1" max="1" width="13.875" customWidth="1"/>
    <col min="2" max="2" width="6" customWidth="1"/>
    <col min="3" max="4" width="9.625" customWidth="1"/>
    <col min="5" max="5" width="6" customWidth="1"/>
    <col min="6" max="7" width="9.625" customWidth="1"/>
    <col min="8" max="8" width="6" customWidth="1"/>
    <col min="9" max="11" width="9.625" customWidth="1"/>
    <col min="13" max="13" width="6.125" customWidth="1"/>
    <col min="14" max="14" width="10.125" customWidth="1"/>
    <col min="15" max="16" width="10.625" style="9" customWidth="1"/>
    <col min="17" max="18" width="9.625" customWidth="1"/>
    <col min="19" max="19" width="10.875" customWidth="1"/>
    <col min="24" max="24" width="10" customWidth="1"/>
    <col min="25" max="25" width="89.75" customWidth="1"/>
  </cols>
  <sheetData>
    <row r="1" spans="1:25" ht="40.5" customHeight="1">
      <c r="A1" s="68" t="s">
        <v>238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M1" s="72" t="s">
        <v>239</v>
      </c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3"/>
    </row>
    <row r="2" spans="1:25" s="38" customFormat="1" ht="58.5" customHeight="1">
      <c r="A2" s="12"/>
      <c r="B2" s="12" t="s">
        <v>21</v>
      </c>
      <c r="C2" s="12" t="s">
        <v>217</v>
      </c>
      <c r="D2" s="12" t="s">
        <v>218</v>
      </c>
      <c r="E2" s="12" t="s">
        <v>21</v>
      </c>
      <c r="F2" s="12" t="s">
        <v>210</v>
      </c>
      <c r="G2" s="12" t="s">
        <v>211</v>
      </c>
      <c r="H2" s="12" t="s">
        <v>21</v>
      </c>
      <c r="I2" s="12" t="s">
        <v>212</v>
      </c>
      <c r="J2" s="12" t="s">
        <v>213</v>
      </c>
      <c r="K2" s="12" t="s">
        <v>216</v>
      </c>
      <c r="M2" s="12" t="s">
        <v>50</v>
      </c>
      <c r="N2" s="12" t="s">
        <v>51</v>
      </c>
      <c r="O2" s="39" t="s">
        <v>75</v>
      </c>
      <c r="P2" s="39" t="s">
        <v>76</v>
      </c>
      <c r="Q2" s="12" t="s">
        <v>115</v>
      </c>
      <c r="R2" s="12" t="s">
        <v>113</v>
      </c>
      <c r="S2" s="12" t="s">
        <v>114</v>
      </c>
      <c r="T2" s="12" t="s">
        <v>53</v>
      </c>
      <c r="U2" s="12" t="s">
        <v>204</v>
      </c>
      <c r="V2" s="12" t="s">
        <v>205</v>
      </c>
      <c r="W2" s="12" t="s">
        <v>206</v>
      </c>
      <c r="X2" s="12" t="s">
        <v>207</v>
      </c>
      <c r="Y2" s="12" t="s">
        <v>52</v>
      </c>
    </row>
    <row r="3" spans="1:25" ht="30" customHeight="1">
      <c r="A3" s="2" t="s">
        <v>0</v>
      </c>
      <c r="B3" s="5">
        <v>5</v>
      </c>
      <c r="C3" s="54" t="s">
        <v>219</v>
      </c>
      <c r="D3" s="53" t="s">
        <v>260</v>
      </c>
      <c r="E3" s="49">
        <v>5</v>
      </c>
      <c r="F3" s="53" t="s">
        <v>25</v>
      </c>
      <c r="G3" s="48" t="s">
        <v>45</v>
      </c>
      <c r="H3" s="49">
        <v>5</v>
      </c>
      <c r="I3" s="53" t="s">
        <v>25</v>
      </c>
      <c r="J3" s="54" t="s">
        <v>26</v>
      </c>
      <c r="K3" s="54" t="s">
        <v>26</v>
      </c>
      <c r="M3" s="33">
        <v>1</v>
      </c>
      <c r="N3" s="26" t="s">
        <v>54</v>
      </c>
      <c r="O3" s="11" t="s">
        <v>77</v>
      </c>
      <c r="P3" s="11" t="s">
        <v>97</v>
      </c>
      <c r="Q3" s="13">
        <v>20</v>
      </c>
      <c r="R3" s="3">
        <f>Q3+U3+V3+W3+X3</f>
        <v>4</v>
      </c>
      <c r="S3" s="43">
        <f>COUNTIF(A12:K12,"鄭建民")*3-5</f>
        <v>10</v>
      </c>
      <c r="T3" s="4">
        <f>S3-R3</f>
        <v>6</v>
      </c>
      <c r="U3" s="2">
        <v>-14</v>
      </c>
      <c r="V3" s="2"/>
      <c r="W3" s="2"/>
      <c r="X3" s="2">
        <v>-2</v>
      </c>
      <c r="Y3" s="2" t="s">
        <v>252</v>
      </c>
    </row>
    <row r="4" spans="1:25" ht="30" customHeight="1">
      <c r="A4" s="2" t="s">
        <v>1</v>
      </c>
      <c r="B4" s="5">
        <v>3</v>
      </c>
      <c r="C4" s="57" t="s">
        <v>257</v>
      </c>
      <c r="D4" s="56" t="s">
        <v>235</v>
      </c>
      <c r="E4" s="49">
        <v>3</v>
      </c>
      <c r="F4" s="57" t="s">
        <v>220</v>
      </c>
      <c r="G4" s="56" t="s">
        <v>27</v>
      </c>
      <c r="H4" s="49">
        <v>4</v>
      </c>
      <c r="I4" s="56" t="s">
        <v>27</v>
      </c>
      <c r="J4" s="48" t="s">
        <v>28</v>
      </c>
      <c r="K4" s="48" t="s">
        <v>28</v>
      </c>
      <c r="M4" s="33">
        <v>2</v>
      </c>
      <c r="N4" s="26" t="s">
        <v>55</v>
      </c>
      <c r="O4" s="11" t="s">
        <v>77</v>
      </c>
      <c r="P4" s="11" t="s">
        <v>97</v>
      </c>
      <c r="Q4" s="13">
        <v>20</v>
      </c>
      <c r="R4" s="3">
        <f t="shared" ref="R4:R24" si="0">Q4+U4+V4+W4+X4</f>
        <v>3</v>
      </c>
      <c r="S4" s="43">
        <f>COUNTIF(A12:K12,"林益源")*3+1+2</f>
        <v>9</v>
      </c>
      <c r="T4" s="4">
        <f t="shared" ref="T4:T24" si="1">S4-R4</f>
        <v>6</v>
      </c>
      <c r="U4" s="2">
        <v>-14</v>
      </c>
      <c r="V4" s="2"/>
      <c r="W4" s="2">
        <v>-1</v>
      </c>
      <c r="X4" s="2">
        <v>-2</v>
      </c>
      <c r="Y4" s="46" t="s">
        <v>253</v>
      </c>
    </row>
    <row r="5" spans="1:25" ht="30" customHeight="1">
      <c r="A5" s="2" t="s">
        <v>2</v>
      </c>
      <c r="B5" s="5">
        <v>4</v>
      </c>
      <c r="C5" s="48" t="s">
        <v>30</v>
      </c>
      <c r="D5" s="48" t="s">
        <v>29</v>
      </c>
      <c r="E5" s="49">
        <v>4</v>
      </c>
      <c r="F5" s="48" t="s">
        <v>30</v>
      </c>
      <c r="G5" s="48" t="s">
        <v>38</v>
      </c>
      <c r="H5" s="49">
        <v>4</v>
      </c>
      <c r="I5" s="48" t="s">
        <v>29</v>
      </c>
      <c r="J5" s="48" t="s">
        <v>30</v>
      </c>
      <c r="K5" s="48" t="s">
        <v>221</v>
      </c>
      <c r="M5" s="33">
        <v>3</v>
      </c>
      <c r="N5" s="26" t="s">
        <v>56</v>
      </c>
      <c r="O5" s="11" t="s">
        <v>78</v>
      </c>
      <c r="P5" s="11" t="s">
        <v>102</v>
      </c>
      <c r="Q5" s="13">
        <v>18</v>
      </c>
      <c r="R5" s="3">
        <f t="shared" si="0"/>
        <v>3</v>
      </c>
      <c r="S5" s="43">
        <f>COUNTIF(A9:K9,"陳建宏")*2</f>
        <v>6</v>
      </c>
      <c r="T5" s="4">
        <f t="shared" si="1"/>
        <v>3</v>
      </c>
      <c r="U5" s="2">
        <v>-12</v>
      </c>
      <c r="V5" s="2"/>
      <c r="W5" s="2">
        <v>-1</v>
      </c>
      <c r="X5" s="2">
        <v>-2</v>
      </c>
      <c r="Y5" s="2" t="s">
        <v>111</v>
      </c>
    </row>
    <row r="6" spans="1:25" ht="30" customHeight="1">
      <c r="A6" s="2" t="s">
        <v>3</v>
      </c>
      <c r="B6" s="5">
        <v>3</v>
      </c>
      <c r="C6" s="48" t="s">
        <v>31</v>
      </c>
      <c r="D6" s="48" t="s">
        <v>32</v>
      </c>
      <c r="E6" s="50"/>
      <c r="F6" s="50"/>
      <c r="G6" s="50"/>
      <c r="H6" s="50"/>
      <c r="I6" s="50"/>
      <c r="J6" s="50"/>
      <c r="K6" s="50"/>
      <c r="M6" s="33">
        <v>4</v>
      </c>
      <c r="N6" s="26" t="s">
        <v>233</v>
      </c>
      <c r="O6" s="11" t="s">
        <v>79</v>
      </c>
      <c r="P6" s="11" t="s">
        <v>79</v>
      </c>
      <c r="Q6" s="13">
        <v>18</v>
      </c>
      <c r="R6" s="3">
        <f t="shared" si="0"/>
        <v>8</v>
      </c>
      <c r="S6" s="43">
        <f>COUNTIF(A5:K5,"王文翠")*4+COUNTIF(A24:G24,"王文翠")*1+4</f>
        <v>14</v>
      </c>
      <c r="T6" s="4">
        <f t="shared" si="1"/>
        <v>6</v>
      </c>
      <c r="U6" s="2">
        <v>-10</v>
      </c>
      <c r="V6" s="2"/>
      <c r="W6" s="2"/>
      <c r="X6" s="2"/>
      <c r="Y6" s="2" t="s">
        <v>103</v>
      </c>
    </row>
    <row r="7" spans="1:25" ht="30" customHeight="1">
      <c r="A7" s="2" t="s">
        <v>4</v>
      </c>
      <c r="B7" s="5">
        <v>1</v>
      </c>
      <c r="C7" s="48" t="s">
        <v>32</v>
      </c>
      <c r="D7" s="48" t="s">
        <v>33</v>
      </c>
      <c r="E7" s="50"/>
      <c r="F7" s="50"/>
      <c r="G7" s="50"/>
      <c r="H7" s="50"/>
      <c r="I7" s="50"/>
      <c r="J7" s="50"/>
      <c r="K7" s="50"/>
      <c r="M7" s="33">
        <v>5</v>
      </c>
      <c r="N7" s="26" t="s">
        <v>58</v>
      </c>
      <c r="O7" s="11" t="s">
        <v>80</v>
      </c>
      <c r="P7" s="11" t="s">
        <v>98</v>
      </c>
      <c r="Q7" s="13">
        <v>20</v>
      </c>
      <c r="R7" s="3">
        <f t="shared" si="0"/>
        <v>6</v>
      </c>
      <c r="S7" s="43">
        <f>COUNTIF(A16:K18,"陳涵婷")*1</f>
        <v>10</v>
      </c>
      <c r="T7" s="4">
        <f t="shared" si="1"/>
        <v>4</v>
      </c>
      <c r="U7" s="2">
        <v>-12</v>
      </c>
      <c r="V7" s="2"/>
      <c r="W7" s="2">
        <v>-1</v>
      </c>
      <c r="X7" s="2">
        <v>-1</v>
      </c>
      <c r="Y7" s="2" t="s">
        <v>244</v>
      </c>
    </row>
    <row r="8" spans="1:25" ht="30" customHeight="1">
      <c r="A8" s="2" t="s">
        <v>5</v>
      </c>
      <c r="B8" s="5">
        <v>4</v>
      </c>
      <c r="C8" s="50"/>
      <c r="D8" s="50"/>
      <c r="E8" s="49">
        <v>4</v>
      </c>
      <c r="F8" s="48" t="s">
        <v>48</v>
      </c>
      <c r="G8" s="48" t="s">
        <v>48</v>
      </c>
      <c r="H8" s="49">
        <v>4</v>
      </c>
      <c r="I8" s="48" t="s">
        <v>48</v>
      </c>
      <c r="J8" s="48" t="s">
        <v>47</v>
      </c>
      <c r="K8" s="48" t="s">
        <v>47</v>
      </c>
      <c r="M8" s="33">
        <v>6</v>
      </c>
      <c r="N8" s="26" t="s">
        <v>224</v>
      </c>
      <c r="O8" s="11" t="s">
        <v>81</v>
      </c>
      <c r="P8" s="11" t="s">
        <v>99</v>
      </c>
      <c r="Q8" s="13">
        <v>18</v>
      </c>
      <c r="R8" s="3">
        <f t="shared" si="0"/>
        <v>12</v>
      </c>
      <c r="S8" s="45">
        <f>COUNTIF(A10:K10,"楊曉雲")*1+COUNTIF(A15:K15,"楊曉雲")*1+COUNTIF(A23:K23,"楊曉雲")*1+COUNTIF(A25:K25,"楊曉雲")*1</f>
        <v>14</v>
      </c>
      <c r="T8" s="4">
        <f t="shared" si="1"/>
        <v>2</v>
      </c>
      <c r="U8" s="2"/>
      <c r="V8" s="2">
        <v>-6</v>
      </c>
      <c r="W8" s="2"/>
      <c r="X8" s="2"/>
      <c r="Y8" s="2"/>
    </row>
    <row r="9" spans="1:25" ht="30" customHeight="1">
      <c r="A9" s="2" t="s">
        <v>6</v>
      </c>
      <c r="B9" s="5">
        <v>1</v>
      </c>
      <c r="C9" s="55" t="s">
        <v>256</v>
      </c>
      <c r="D9" s="55" t="s">
        <v>259</v>
      </c>
      <c r="E9" s="49">
        <v>1</v>
      </c>
      <c r="F9" s="55" t="s">
        <v>256</v>
      </c>
      <c r="G9" s="55" t="s">
        <v>256</v>
      </c>
      <c r="H9" s="49">
        <v>2</v>
      </c>
      <c r="I9" s="48" t="s">
        <v>36</v>
      </c>
      <c r="J9" s="48" t="s">
        <v>36</v>
      </c>
      <c r="K9" s="48" t="s">
        <v>36</v>
      </c>
      <c r="M9" s="33">
        <v>7</v>
      </c>
      <c r="N9" s="26" t="s">
        <v>237</v>
      </c>
      <c r="O9" s="11" t="s">
        <v>82</v>
      </c>
      <c r="P9" s="11" t="s">
        <v>100</v>
      </c>
      <c r="Q9" s="13">
        <v>18</v>
      </c>
      <c r="R9" s="3">
        <f t="shared" si="0"/>
        <v>5</v>
      </c>
      <c r="S9" s="45">
        <f>COUNTIF(A6:K6,"施駿鵬")*3+COUNTIF(A7:K7,"施駿鵬")*1+COUNTIF(A11:K11,"施駿鵬")*1</f>
        <v>8</v>
      </c>
      <c r="T9" s="4">
        <f t="shared" si="1"/>
        <v>3</v>
      </c>
      <c r="U9" s="2">
        <v>-12</v>
      </c>
      <c r="V9" s="2"/>
      <c r="W9" s="2">
        <v>-1</v>
      </c>
      <c r="X9" s="2"/>
      <c r="Y9" s="2" t="s">
        <v>245</v>
      </c>
    </row>
    <row r="10" spans="1:25" ht="30" customHeight="1">
      <c r="A10" s="2" t="s">
        <v>7</v>
      </c>
      <c r="B10" s="5">
        <v>1</v>
      </c>
      <c r="C10" s="48" t="s">
        <v>223</v>
      </c>
      <c r="D10" s="48" t="s">
        <v>223</v>
      </c>
      <c r="E10" s="49">
        <v>1</v>
      </c>
      <c r="F10" s="48" t="s">
        <v>223</v>
      </c>
      <c r="G10" s="48" t="s">
        <v>223</v>
      </c>
      <c r="H10" s="49">
        <v>1</v>
      </c>
      <c r="I10" s="48" t="s">
        <v>223</v>
      </c>
      <c r="J10" s="48" t="s">
        <v>223</v>
      </c>
      <c r="K10" s="48" t="s">
        <v>223</v>
      </c>
      <c r="M10" s="33">
        <v>8</v>
      </c>
      <c r="N10" s="26" t="s">
        <v>61</v>
      </c>
      <c r="O10" s="11" t="s">
        <v>83</v>
      </c>
      <c r="P10" s="11" t="s">
        <v>83</v>
      </c>
      <c r="Q10" s="13">
        <v>16</v>
      </c>
      <c r="R10" s="3">
        <f t="shared" si="0"/>
        <v>12</v>
      </c>
      <c r="S10" s="43">
        <v>18</v>
      </c>
      <c r="T10" s="4">
        <f t="shared" si="1"/>
        <v>6</v>
      </c>
      <c r="U10" s="2">
        <v>-4</v>
      </c>
      <c r="V10" s="2"/>
      <c r="W10" s="2"/>
      <c r="X10" s="2"/>
      <c r="Y10" s="2" t="s">
        <v>112</v>
      </c>
    </row>
    <row r="11" spans="1:25" ht="30" customHeight="1">
      <c r="A11" s="2" t="s">
        <v>8</v>
      </c>
      <c r="B11" s="5">
        <v>1</v>
      </c>
      <c r="C11" s="54" t="s">
        <v>219</v>
      </c>
      <c r="D11" s="55" t="s">
        <v>256</v>
      </c>
      <c r="E11" s="49">
        <v>1</v>
      </c>
      <c r="F11" s="53" t="s">
        <v>225</v>
      </c>
      <c r="G11" s="55" t="s">
        <v>256</v>
      </c>
      <c r="H11" s="49">
        <v>1</v>
      </c>
      <c r="I11" s="55" t="s">
        <v>256</v>
      </c>
      <c r="J11" s="55" t="s">
        <v>256</v>
      </c>
      <c r="K11" s="55" t="s">
        <v>256</v>
      </c>
      <c r="M11" s="33">
        <v>9</v>
      </c>
      <c r="N11" s="26" t="s">
        <v>62</v>
      </c>
      <c r="O11" s="11" t="s">
        <v>84</v>
      </c>
      <c r="P11" s="11" t="s">
        <v>79</v>
      </c>
      <c r="Q11" s="13">
        <v>18</v>
      </c>
      <c r="R11" s="3">
        <f t="shared" si="0"/>
        <v>7</v>
      </c>
      <c r="S11" s="43">
        <f>COUNTIF(A5:K5,"江麗瑩")*4</f>
        <v>12</v>
      </c>
      <c r="T11" s="4">
        <f t="shared" si="1"/>
        <v>5</v>
      </c>
      <c r="U11" s="2">
        <v>-10</v>
      </c>
      <c r="V11" s="2"/>
      <c r="W11" s="2">
        <v>-1</v>
      </c>
      <c r="X11" s="47"/>
      <c r="Y11" s="2" t="s">
        <v>196</v>
      </c>
    </row>
    <row r="12" spans="1:25" ht="30" customHeight="1">
      <c r="A12" s="2" t="s">
        <v>9</v>
      </c>
      <c r="B12" s="5">
        <v>3</v>
      </c>
      <c r="C12" s="48" t="s">
        <v>39</v>
      </c>
      <c r="D12" s="48" t="s">
        <v>251</v>
      </c>
      <c r="E12" s="49">
        <v>3</v>
      </c>
      <c r="F12" s="48" t="s">
        <v>40</v>
      </c>
      <c r="G12" s="48" t="s">
        <v>39</v>
      </c>
      <c r="H12" s="49">
        <v>3</v>
      </c>
      <c r="I12" s="48" t="s">
        <v>39</v>
      </c>
      <c r="J12" s="48" t="s">
        <v>39</v>
      </c>
      <c r="K12" s="48" t="s">
        <v>40</v>
      </c>
      <c r="M12" s="33">
        <v>10</v>
      </c>
      <c r="N12" s="26" t="s">
        <v>74</v>
      </c>
      <c r="O12" s="11" t="s">
        <v>85</v>
      </c>
      <c r="P12" s="11" t="s">
        <v>96</v>
      </c>
      <c r="Q12" s="13">
        <v>16</v>
      </c>
      <c r="R12" s="3">
        <f t="shared" si="0"/>
        <v>5</v>
      </c>
      <c r="S12" s="43">
        <v>11</v>
      </c>
      <c r="T12" s="4">
        <f t="shared" si="1"/>
        <v>6</v>
      </c>
      <c r="U12" s="2">
        <v>-8</v>
      </c>
      <c r="V12" s="2"/>
      <c r="W12" s="2">
        <v>-1</v>
      </c>
      <c r="X12" s="2">
        <v>-2</v>
      </c>
      <c r="Y12" s="2" t="s">
        <v>246</v>
      </c>
    </row>
    <row r="13" spans="1:25" ht="30" customHeight="1">
      <c r="A13" s="2" t="s">
        <v>10</v>
      </c>
      <c r="B13" s="5">
        <v>1</v>
      </c>
      <c r="C13" s="48" t="s">
        <v>41</v>
      </c>
      <c r="D13" s="48" t="s">
        <v>41</v>
      </c>
      <c r="E13" s="49">
        <v>1</v>
      </c>
      <c r="F13" s="48" t="s">
        <v>41</v>
      </c>
      <c r="G13" s="48" t="s">
        <v>41</v>
      </c>
      <c r="H13" s="49">
        <v>1</v>
      </c>
      <c r="I13" s="48" t="s">
        <v>41</v>
      </c>
      <c r="J13" s="48" t="s">
        <v>41</v>
      </c>
      <c r="K13" s="48" t="s">
        <v>41</v>
      </c>
      <c r="M13" s="33">
        <v>11</v>
      </c>
      <c r="N13" s="26" t="s">
        <v>63</v>
      </c>
      <c r="O13" s="11" t="s">
        <v>86</v>
      </c>
      <c r="P13" s="11" t="s">
        <v>96</v>
      </c>
      <c r="Q13" s="13">
        <v>16</v>
      </c>
      <c r="R13" s="3">
        <f t="shared" si="0"/>
        <v>12</v>
      </c>
      <c r="S13" s="45">
        <v>18</v>
      </c>
      <c r="T13" s="4">
        <f t="shared" si="1"/>
        <v>6</v>
      </c>
      <c r="U13" s="2"/>
      <c r="V13" s="2">
        <v>-4</v>
      </c>
      <c r="W13" s="2"/>
      <c r="X13" s="2"/>
      <c r="Y13" s="2"/>
    </row>
    <row r="14" spans="1:25" ht="30" customHeight="1">
      <c r="A14" s="2" t="s">
        <v>105</v>
      </c>
      <c r="B14" s="5">
        <v>1</v>
      </c>
      <c r="C14" s="48" t="s">
        <v>106</v>
      </c>
      <c r="D14" s="48" t="s">
        <v>107</v>
      </c>
      <c r="E14" s="49">
        <v>1</v>
      </c>
      <c r="F14" s="48" t="s">
        <v>104</v>
      </c>
      <c r="G14" s="48" t="s">
        <v>104</v>
      </c>
      <c r="H14" s="49">
        <v>1</v>
      </c>
      <c r="I14" s="48" t="s">
        <v>104</v>
      </c>
      <c r="J14" s="48" t="s">
        <v>104</v>
      </c>
      <c r="K14" s="48" t="s">
        <v>104</v>
      </c>
      <c r="M14" s="33">
        <v>12</v>
      </c>
      <c r="N14" s="26" t="s">
        <v>64</v>
      </c>
      <c r="O14" s="11" t="s">
        <v>79</v>
      </c>
      <c r="P14" s="11" t="s">
        <v>79</v>
      </c>
      <c r="Q14" s="13">
        <v>18</v>
      </c>
      <c r="R14" s="3">
        <f t="shared" si="0"/>
        <v>11</v>
      </c>
      <c r="S14" s="43">
        <f>COUNTIF(A5:K5,"余建榮")*4+COUNTIF(A15:K15,"余建榮")*1+COUNTIF(A25:K25,"余建榮")*1+4</f>
        <v>14</v>
      </c>
      <c r="T14" s="4">
        <f t="shared" si="1"/>
        <v>3</v>
      </c>
      <c r="U14" s="2"/>
      <c r="V14" s="2">
        <v>-6</v>
      </c>
      <c r="W14" s="2">
        <v>-1</v>
      </c>
      <c r="X14" s="2"/>
      <c r="Y14" s="2" t="s">
        <v>124</v>
      </c>
    </row>
    <row r="15" spans="1:25" ht="30" customHeight="1">
      <c r="A15" s="2" t="s">
        <v>11</v>
      </c>
      <c r="B15" s="5">
        <v>1</v>
      </c>
      <c r="C15" s="54" t="s">
        <v>219</v>
      </c>
      <c r="D15" s="48" t="s">
        <v>43</v>
      </c>
      <c r="E15" s="49">
        <v>1</v>
      </c>
      <c r="F15" s="53" t="s">
        <v>25</v>
      </c>
      <c r="G15" s="48" t="s">
        <v>38</v>
      </c>
      <c r="H15" s="49">
        <v>1</v>
      </c>
      <c r="I15" s="56" t="s">
        <v>235</v>
      </c>
      <c r="J15" s="48" t="s">
        <v>236</v>
      </c>
      <c r="K15" s="48" t="s">
        <v>223</v>
      </c>
      <c r="M15" s="33">
        <v>13</v>
      </c>
      <c r="N15" s="26" t="s">
        <v>66</v>
      </c>
      <c r="O15" s="11" t="s">
        <v>87</v>
      </c>
      <c r="P15" s="11" t="s">
        <v>96</v>
      </c>
      <c r="Q15" s="13">
        <v>16</v>
      </c>
      <c r="R15" s="3">
        <f t="shared" si="0"/>
        <v>12</v>
      </c>
      <c r="S15" s="43">
        <f>COUNTIF(A3:K3,"王依萍")*5+COUNTIF(A11:K11,"王依萍")*1+COUNTIF(A15:K15,"王依萍")*1+COUNTIF(A25:K25,"王依萍")*1</f>
        <v>18</v>
      </c>
      <c r="T15" s="4">
        <f t="shared" si="1"/>
        <v>6</v>
      </c>
      <c r="U15" s="2"/>
      <c r="V15" s="2">
        <v>-4</v>
      </c>
      <c r="W15" s="2"/>
      <c r="X15" s="2"/>
      <c r="Y15" s="2"/>
    </row>
    <row r="16" spans="1:25" ht="30" customHeight="1">
      <c r="A16" s="2" t="s">
        <v>12</v>
      </c>
      <c r="B16" s="5">
        <v>1</v>
      </c>
      <c r="C16" s="48" t="s">
        <v>42</v>
      </c>
      <c r="D16" s="48" t="s">
        <v>42</v>
      </c>
      <c r="E16" s="49">
        <v>1</v>
      </c>
      <c r="F16" s="48" t="s">
        <v>42</v>
      </c>
      <c r="G16" s="48" t="s">
        <v>42</v>
      </c>
      <c r="H16" s="49">
        <v>1</v>
      </c>
      <c r="I16" s="48" t="s">
        <v>42</v>
      </c>
      <c r="J16" s="48" t="s">
        <v>42</v>
      </c>
      <c r="K16" s="48" t="s">
        <v>42</v>
      </c>
      <c r="M16" s="33">
        <v>14</v>
      </c>
      <c r="N16" s="26" t="s">
        <v>67</v>
      </c>
      <c r="O16" s="11" t="s">
        <v>88</v>
      </c>
      <c r="P16" s="11" t="s">
        <v>98</v>
      </c>
      <c r="Q16" s="13">
        <v>20</v>
      </c>
      <c r="R16" s="3">
        <f t="shared" si="0"/>
        <v>14</v>
      </c>
      <c r="S16" s="43">
        <f>COUNTIF(A16:K18,"黃宗源")*1+COUNTIF(A15:K15,"黃宗源")*1+COUNTIF(A25:K25,"黃宗源")*1+2</f>
        <v>15</v>
      </c>
      <c r="T16" s="4">
        <f t="shared" si="1"/>
        <v>1</v>
      </c>
      <c r="U16" s="2"/>
      <c r="V16" s="2">
        <v>-6</v>
      </c>
      <c r="W16" s="2"/>
      <c r="X16" s="2"/>
      <c r="Y16" s="2"/>
    </row>
    <row r="17" spans="1:25" ht="30" customHeight="1">
      <c r="A17" s="2" t="s">
        <v>13</v>
      </c>
      <c r="B17" s="5">
        <v>1</v>
      </c>
      <c r="C17" s="48" t="s">
        <v>43</v>
      </c>
      <c r="D17" s="48" t="s">
        <v>43</v>
      </c>
      <c r="E17" s="49">
        <v>1</v>
      </c>
      <c r="F17" s="48" t="s">
        <v>43</v>
      </c>
      <c r="G17" s="48" t="s">
        <v>43</v>
      </c>
      <c r="H17" s="49">
        <v>1</v>
      </c>
      <c r="I17" s="48" t="s">
        <v>43</v>
      </c>
      <c r="J17" s="48" t="s">
        <v>43</v>
      </c>
      <c r="K17" s="48" t="s">
        <v>43</v>
      </c>
      <c r="M17" s="33">
        <v>15</v>
      </c>
      <c r="N17" s="26" t="s">
        <v>68</v>
      </c>
      <c r="O17" s="11" t="s">
        <v>89</v>
      </c>
      <c r="P17" s="11" t="s">
        <v>96</v>
      </c>
      <c r="Q17" s="13">
        <v>18</v>
      </c>
      <c r="R17" s="3">
        <f t="shared" si="0"/>
        <v>11</v>
      </c>
      <c r="S17" s="43">
        <f>COUNTIF(A4:G4,"李曉芸")*3+COUNTIF(H4:K4,"李曉芸")*4+COUNTIF(A15:K15,"李曉芸")*1+COUNTIF(A20:K21,"李曉芸")*1+COUNTIF(A25:K25,"李曉芸")*1</f>
        <v>15</v>
      </c>
      <c r="T17" s="4">
        <f t="shared" si="1"/>
        <v>4</v>
      </c>
      <c r="U17" s="2"/>
      <c r="V17" s="2">
        <v>-6</v>
      </c>
      <c r="W17" s="2">
        <v>-1</v>
      </c>
      <c r="X17" s="2"/>
      <c r="Y17" s="2" t="s">
        <v>247</v>
      </c>
    </row>
    <row r="18" spans="1:25" ht="30" customHeight="1">
      <c r="A18" s="2" t="s">
        <v>14</v>
      </c>
      <c r="B18" s="5">
        <v>1</v>
      </c>
      <c r="C18" s="48" t="s">
        <v>43</v>
      </c>
      <c r="D18" s="48" t="s">
        <v>43</v>
      </c>
      <c r="E18" s="49">
        <v>1</v>
      </c>
      <c r="F18" s="48" t="s">
        <v>42</v>
      </c>
      <c r="G18" s="48" t="s">
        <v>42</v>
      </c>
      <c r="H18" s="49">
        <v>1</v>
      </c>
      <c r="I18" s="48" t="s">
        <v>42</v>
      </c>
      <c r="J18" s="48" t="s">
        <v>43</v>
      </c>
      <c r="K18" s="48" t="s">
        <v>43</v>
      </c>
      <c r="M18" s="33">
        <v>16</v>
      </c>
      <c r="N18" s="26" t="s">
        <v>69</v>
      </c>
      <c r="O18" s="11" t="s">
        <v>90</v>
      </c>
      <c r="P18" s="11" t="s">
        <v>101</v>
      </c>
      <c r="Q18" s="13">
        <v>18</v>
      </c>
      <c r="R18" s="3">
        <f t="shared" si="0"/>
        <v>6</v>
      </c>
      <c r="S18" s="45">
        <f>COUNTIF(A8:K8,"許弘宜")*4+4</f>
        <v>12</v>
      </c>
      <c r="T18" s="4">
        <f t="shared" si="1"/>
        <v>6</v>
      </c>
      <c r="U18" s="2">
        <v>-10</v>
      </c>
      <c r="V18" s="2"/>
      <c r="W18" s="2"/>
      <c r="X18" s="2">
        <v>-2</v>
      </c>
      <c r="Y18" s="2" t="s">
        <v>248</v>
      </c>
    </row>
    <row r="19" spans="1:25" ht="30" customHeight="1">
      <c r="A19" s="2" t="s">
        <v>15</v>
      </c>
      <c r="B19" s="5">
        <v>1</v>
      </c>
      <c r="C19" s="48" t="s">
        <v>44</v>
      </c>
      <c r="D19" s="48" t="s">
        <v>44</v>
      </c>
      <c r="E19" s="49">
        <v>1</v>
      </c>
      <c r="F19" s="48" t="s">
        <v>44</v>
      </c>
      <c r="G19" s="48" t="s">
        <v>44</v>
      </c>
      <c r="H19" s="50"/>
      <c r="I19" s="50"/>
      <c r="J19" s="50"/>
      <c r="K19" s="50"/>
      <c r="M19" s="33">
        <v>17</v>
      </c>
      <c r="N19" s="26" t="s">
        <v>71</v>
      </c>
      <c r="O19" s="11" t="s">
        <v>91</v>
      </c>
      <c r="P19" s="11" t="s">
        <v>83</v>
      </c>
      <c r="Q19" s="13">
        <v>0</v>
      </c>
      <c r="R19" s="3">
        <f t="shared" si="0"/>
        <v>0</v>
      </c>
      <c r="S19" s="40">
        <v>0</v>
      </c>
      <c r="T19" s="4">
        <f t="shared" si="1"/>
        <v>0</v>
      </c>
      <c r="U19" s="2"/>
      <c r="V19" s="2"/>
      <c r="W19" s="2"/>
      <c r="X19" s="2"/>
      <c r="Y19" s="2"/>
    </row>
    <row r="20" spans="1:25" ht="30" customHeight="1">
      <c r="A20" s="2" t="s">
        <v>16</v>
      </c>
      <c r="B20" s="5">
        <v>1</v>
      </c>
      <c r="C20" s="57" t="s">
        <v>220</v>
      </c>
      <c r="D20" s="56" t="s">
        <v>235</v>
      </c>
      <c r="E20" s="49">
        <v>1</v>
      </c>
      <c r="F20" s="57" t="s">
        <v>220</v>
      </c>
      <c r="G20" s="56" t="s">
        <v>27</v>
      </c>
      <c r="H20" s="50"/>
      <c r="I20" s="50"/>
      <c r="J20" s="50"/>
      <c r="K20" s="50"/>
      <c r="M20" s="33">
        <v>18</v>
      </c>
      <c r="N20" s="26" t="s">
        <v>72</v>
      </c>
      <c r="O20" s="11" t="s">
        <v>89</v>
      </c>
      <c r="P20" s="11" t="s">
        <v>96</v>
      </c>
      <c r="Q20" s="13">
        <v>18</v>
      </c>
      <c r="R20" s="3">
        <f t="shared" si="0"/>
        <v>12</v>
      </c>
      <c r="S20" s="43">
        <f>COUNTIF(A4:K4,"江美櫻")*4+COUNTIF(A15:K15,"江美櫻")*1+COUNTIF(A20:K21,"江美櫻")*1+COUNTIF(A25:K25,"江美櫻")*1+4</f>
        <v>14</v>
      </c>
      <c r="T20" s="4">
        <f t="shared" si="1"/>
        <v>2</v>
      </c>
      <c r="U20" s="2"/>
      <c r="V20" s="2">
        <v>-6</v>
      </c>
      <c r="W20" s="2"/>
      <c r="X20" s="2"/>
      <c r="Y20" s="2"/>
    </row>
    <row r="21" spans="1:25" ht="30" customHeight="1">
      <c r="A21" s="2" t="s">
        <v>195</v>
      </c>
      <c r="B21" s="5">
        <v>1</v>
      </c>
      <c r="C21" s="55" t="s">
        <v>256</v>
      </c>
      <c r="D21" s="55" t="s">
        <v>256</v>
      </c>
      <c r="E21" s="49">
        <v>1</v>
      </c>
      <c r="F21" s="57" t="s">
        <v>220</v>
      </c>
      <c r="G21" s="56" t="s">
        <v>27</v>
      </c>
      <c r="H21" s="50"/>
      <c r="I21" s="50"/>
      <c r="J21" s="50"/>
      <c r="K21" s="50"/>
      <c r="M21" s="33">
        <v>19</v>
      </c>
      <c r="N21" s="26" t="s">
        <v>258</v>
      </c>
      <c r="O21" s="11" t="s">
        <v>92</v>
      </c>
      <c r="P21" s="11" t="s">
        <v>102</v>
      </c>
      <c r="Q21" s="13">
        <v>0</v>
      </c>
      <c r="R21" s="3">
        <f t="shared" si="0"/>
        <v>0</v>
      </c>
      <c r="S21" s="45">
        <f>COUNTIF(A9:G9,"劉鴻儒")*1+COUNTIF(H9:K9,"劉鴻儒")*2+COUNTIF(A11:K11,"劉鴻儒")*1+COUNTIF(A21:K22,"劉鴻儒")*1</f>
        <v>13</v>
      </c>
      <c r="T21" s="4">
        <v>0</v>
      </c>
      <c r="U21" s="2"/>
      <c r="V21" s="2"/>
      <c r="W21" s="2"/>
      <c r="X21" s="2"/>
      <c r="Y21" s="2"/>
    </row>
    <row r="22" spans="1:25" ht="30" customHeight="1">
      <c r="A22" s="2" t="s">
        <v>17</v>
      </c>
      <c r="B22" s="5">
        <v>1</v>
      </c>
      <c r="C22" s="55" t="s">
        <v>256</v>
      </c>
      <c r="D22" s="55" t="s">
        <v>256</v>
      </c>
      <c r="E22" s="49">
        <v>1</v>
      </c>
      <c r="F22" s="50"/>
      <c r="G22" s="50"/>
      <c r="H22" s="50"/>
      <c r="I22" s="50"/>
      <c r="J22" s="50"/>
      <c r="K22" s="50"/>
      <c r="M22" s="33">
        <v>20</v>
      </c>
      <c r="N22" s="26" t="s">
        <v>234</v>
      </c>
      <c r="O22" s="11" t="s">
        <v>93</v>
      </c>
      <c r="P22" s="11" t="s">
        <v>96</v>
      </c>
      <c r="Q22" s="13">
        <v>18</v>
      </c>
      <c r="R22" s="3">
        <f>Q22+U22+V22+W22+X22</f>
        <v>8</v>
      </c>
      <c r="S22" s="43">
        <f>COUNTIF(A4:G4,"廖苑晴")*3+COUNTIF(H4:K4,"廖苑晴")*4+COUNTIF(A20:K21,"廖苑晴")*1</f>
        <v>9</v>
      </c>
      <c r="T22" s="4">
        <f t="shared" si="1"/>
        <v>1</v>
      </c>
      <c r="U22" s="2">
        <v>-10</v>
      </c>
      <c r="V22" s="2"/>
      <c r="W22" s="2"/>
      <c r="X22" s="2"/>
      <c r="Y22" s="2" t="s">
        <v>249</v>
      </c>
    </row>
    <row r="23" spans="1:25" ht="30" customHeight="1">
      <c r="A23" s="2" t="s">
        <v>18</v>
      </c>
      <c r="B23" s="5">
        <v>1</v>
      </c>
      <c r="C23" s="50"/>
      <c r="D23" s="50"/>
      <c r="E23" s="49">
        <v>1</v>
      </c>
      <c r="F23" s="48" t="s">
        <v>222</v>
      </c>
      <c r="G23" s="48" t="s">
        <v>222</v>
      </c>
      <c r="H23" s="49">
        <v>1</v>
      </c>
      <c r="I23" s="48" t="s">
        <v>222</v>
      </c>
      <c r="J23" s="48" t="s">
        <v>222</v>
      </c>
      <c r="K23" s="48" t="s">
        <v>222</v>
      </c>
      <c r="M23" s="33">
        <v>21</v>
      </c>
      <c r="N23" s="26" t="s">
        <v>132</v>
      </c>
      <c r="O23" s="11" t="s">
        <v>94</v>
      </c>
      <c r="P23" s="11" t="s">
        <v>109</v>
      </c>
      <c r="Q23" s="13">
        <v>20</v>
      </c>
      <c r="R23" s="3">
        <f t="shared" si="0"/>
        <v>20</v>
      </c>
      <c r="S23" s="41">
        <f>COUNTIF(A13:K13,"陳俊吉")*1</f>
        <v>7</v>
      </c>
      <c r="T23" s="4">
        <f t="shared" si="1"/>
        <v>-13</v>
      </c>
      <c r="U23" s="2"/>
      <c r="V23" s="2"/>
      <c r="W23" s="2"/>
      <c r="X23" s="2"/>
      <c r="Y23" s="2" t="s">
        <v>250</v>
      </c>
    </row>
    <row r="24" spans="1:25" ht="30" customHeight="1">
      <c r="A24" s="2" t="s">
        <v>19</v>
      </c>
      <c r="B24" s="5">
        <v>1</v>
      </c>
      <c r="C24" s="48" t="s">
        <v>29</v>
      </c>
      <c r="D24" s="48" t="s">
        <v>29</v>
      </c>
      <c r="E24" s="49">
        <v>1</v>
      </c>
      <c r="F24" s="48" t="s">
        <v>48</v>
      </c>
      <c r="G24" s="48" t="s">
        <v>48</v>
      </c>
      <c r="H24" s="49">
        <v>2</v>
      </c>
      <c r="I24" s="48" t="s">
        <v>48</v>
      </c>
      <c r="J24" s="48" t="s">
        <v>48</v>
      </c>
      <c r="K24" s="48" t="s">
        <v>48</v>
      </c>
      <c r="M24" s="33">
        <v>22</v>
      </c>
      <c r="N24" s="26" t="s">
        <v>133</v>
      </c>
      <c r="O24" s="11" t="s">
        <v>95</v>
      </c>
      <c r="P24" s="11" t="s">
        <v>110</v>
      </c>
      <c r="Q24" s="13">
        <v>20</v>
      </c>
      <c r="R24" s="3">
        <f t="shared" si="0"/>
        <v>20</v>
      </c>
      <c r="S24" s="42">
        <f>COUNTIF(A14:K14,"陸清菁")*1</f>
        <v>7</v>
      </c>
      <c r="T24" s="4">
        <f t="shared" si="1"/>
        <v>-13</v>
      </c>
      <c r="U24" s="2"/>
      <c r="V24" s="2"/>
      <c r="W24" s="2"/>
      <c r="X24" s="2"/>
      <c r="Y24" s="2" t="s">
        <v>250</v>
      </c>
    </row>
    <row r="25" spans="1:25" ht="30" customHeight="1">
      <c r="A25" s="2" t="s">
        <v>20</v>
      </c>
      <c r="B25" s="5">
        <v>1</v>
      </c>
      <c r="C25" s="54" t="s">
        <v>219</v>
      </c>
      <c r="D25" s="48" t="s">
        <v>191</v>
      </c>
      <c r="E25" s="49">
        <v>1</v>
      </c>
      <c r="F25" s="53" t="s">
        <v>225</v>
      </c>
      <c r="G25" s="48" t="s">
        <v>221</v>
      </c>
      <c r="H25" s="49">
        <v>1</v>
      </c>
      <c r="I25" s="56" t="s">
        <v>27</v>
      </c>
      <c r="J25" s="48" t="s">
        <v>28</v>
      </c>
      <c r="K25" s="48" t="s">
        <v>223</v>
      </c>
      <c r="M25" s="33">
        <v>23</v>
      </c>
      <c r="N25" s="26" t="s">
        <v>134</v>
      </c>
      <c r="O25" s="11" t="s">
        <v>90</v>
      </c>
      <c r="P25" s="11" t="s">
        <v>101</v>
      </c>
      <c r="Q25" s="13">
        <v>0</v>
      </c>
      <c r="R25" s="3">
        <f t="shared" ref="R25" si="2">Q25+U25+V25+X25</f>
        <v>0</v>
      </c>
      <c r="S25" s="41">
        <f>COUNTIF(A8:K8,"簡修慧")*4+COUNTIF(A24:G24,"簡修慧")*1+COUNTIF(I24:K24,"簡修慧")*2+4</f>
        <v>24</v>
      </c>
      <c r="T25" s="22">
        <v>0</v>
      </c>
      <c r="U25" s="2"/>
      <c r="V25" s="2"/>
      <c r="W25" s="2"/>
      <c r="X25" s="2"/>
      <c r="Y25" s="2"/>
    </row>
    <row r="26" spans="1:25" ht="30" customHeight="1">
      <c r="A26" s="19" t="s">
        <v>121</v>
      </c>
      <c r="B26" s="16"/>
      <c r="C26" s="20">
        <f>SUM(B3:B25)-B8-B23</f>
        <v>34</v>
      </c>
      <c r="D26" s="20">
        <f>SUM(B3:B25)-B8-B23</f>
        <v>34</v>
      </c>
      <c r="E26" s="17"/>
      <c r="F26" s="20">
        <f>SUM(E3:E25)-E6-E7-E22</f>
        <v>34</v>
      </c>
      <c r="G26" s="20">
        <f>SUM(E3:E25)-E6-E7-E22</f>
        <v>34</v>
      </c>
      <c r="H26" s="18"/>
      <c r="I26" s="20">
        <f>SUM(H3:H25)-H6-H7-SUM(H19:H22)</f>
        <v>34</v>
      </c>
      <c r="J26" s="20">
        <f>SUM(H3:H25)-H6-H7-SUM(H19:H22)</f>
        <v>34</v>
      </c>
      <c r="K26" s="20">
        <f>SUM(H3:H25)-H6-H7-SUM(H19:H22)</f>
        <v>34</v>
      </c>
      <c r="M26" s="33">
        <v>24</v>
      </c>
      <c r="N26" s="27" t="s">
        <v>188</v>
      </c>
      <c r="O26" s="28"/>
      <c r="P26" s="28"/>
      <c r="Q26" s="29"/>
      <c r="R26" s="31"/>
      <c r="S26" s="44">
        <v>4</v>
      </c>
      <c r="T26" s="30"/>
      <c r="U26" s="34"/>
      <c r="V26" s="34"/>
      <c r="W26" s="76">
        <f>SUM(W4:X25)</f>
        <v>-17</v>
      </c>
      <c r="X26" s="76"/>
      <c r="Y26" t="s">
        <v>136</v>
      </c>
    </row>
    <row r="27" spans="1:25" ht="30" customHeight="1">
      <c r="A27" s="24" t="s">
        <v>49</v>
      </c>
      <c r="B27" s="10">
        <v>5</v>
      </c>
      <c r="C27" s="59" t="s">
        <v>261</v>
      </c>
      <c r="D27" s="60"/>
      <c r="E27" s="51"/>
      <c r="F27" s="63"/>
      <c r="G27" s="63"/>
      <c r="H27" s="52">
        <v>5</v>
      </c>
      <c r="I27" s="63" t="s">
        <v>242</v>
      </c>
      <c r="J27" s="63"/>
      <c r="K27" s="63"/>
      <c r="M27" s="74" t="s">
        <v>189</v>
      </c>
      <c r="N27" s="75"/>
      <c r="O27" s="75"/>
      <c r="P27" s="75"/>
      <c r="Q27" s="75"/>
      <c r="R27" s="75"/>
      <c r="S27" s="32">
        <f>SUM(S3:S26)</f>
        <v>282</v>
      </c>
      <c r="T27" s="70" t="s">
        <v>123</v>
      </c>
      <c r="U27" s="71"/>
      <c r="V27" s="71"/>
    </row>
    <row r="28" spans="1:25" ht="30" customHeight="1">
      <c r="A28" s="24" t="s">
        <v>49</v>
      </c>
      <c r="B28" s="10">
        <v>4</v>
      </c>
      <c r="C28" s="59" t="s">
        <v>230</v>
      </c>
      <c r="D28" s="60"/>
      <c r="E28" s="51"/>
      <c r="F28" s="63"/>
      <c r="G28" s="63"/>
      <c r="H28" s="52">
        <v>4</v>
      </c>
      <c r="I28" s="63" t="s">
        <v>243</v>
      </c>
      <c r="J28" s="63"/>
      <c r="K28" s="63"/>
    </row>
    <row r="29" spans="1:25" ht="30" customHeight="1">
      <c r="A29" s="24" t="s">
        <v>49</v>
      </c>
      <c r="B29" s="10">
        <v>4</v>
      </c>
      <c r="C29" s="61" t="s">
        <v>231</v>
      </c>
      <c r="D29" s="62"/>
      <c r="E29" s="51">
        <v>4</v>
      </c>
      <c r="F29" s="63" t="s">
        <v>229</v>
      </c>
      <c r="G29" s="63"/>
      <c r="H29" s="52">
        <v>4</v>
      </c>
      <c r="I29" s="77" t="s">
        <v>255</v>
      </c>
      <c r="J29" s="63"/>
      <c r="K29" s="63"/>
    </row>
    <row r="30" spans="1:25" ht="30" customHeight="1">
      <c r="A30" s="24" t="s">
        <v>49</v>
      </c>
      <c r="B30" s="10">
        <v>2</v>
      </c>
      <c r="C30" s="61" t="s">
        <v>227</v>
      </c>
      <c r="D30" s="62"/>
      <c r="E30" s="51"/>
      <c r="F30" s="59"/>
      <c r="G30" s="60"/>
      <c r="H30" s="52">
        <v>1</v>
      </c>
      <c r="I30" s="63" t="s">
        <v>254</v>
      </c>
      <c r="J30" s="67"/>
      <c r="K30" s="67"/>
    </row>
    <row r="31" spans="1:25" ht="30" customHeight="1">
      <c r="A31" s="24" t="s">
        <v>49</v>
      </c>
      <c r="B31" s="10">
        <v>2</v>
      </c>
      <c r="C31" s="61" t="s">
        <v>226</v>
      </c>
      <c r="D31" s="62"/>
      <c r="E31" s="51"/>
      <c r="F31" s="63"/>
      <c r="G31" s="63"/>
      <c r="H31" s="52">
        <v>2</v>
      </c>
      <c r="I31" s="63" t="s">
        <v>232</v>
      </c>
      <c r="J31" s="63"/>
      <c r="K31" s="63"/>
    </row>
    <row r="32" spans="1:25" ht="30" customHeight="1">
      <c r="A32" s="24" t="s">
        <v>49</v>
      </c>
      <c r="B32" s="10">
        <v>1</v>
      </c>
      <c r="C32" s="59" t="s">
        <v>240</v>
      </c>
      <c r="D32" s="66"/>
      <c r="E32" s="51"/>
      <c r="F32" s="63"/>
      <c r="G32" s="63"/>
      <c r="H32" s="51">
        <v>4</v>
      </c>
      <c r="I32" s="63" t="s">
        <v>241</v>
      </c>
      <c r="J32" s="67"/>
      <c r="K32" s="67"/>
    </row>
    <row r="33" spans="1:11" ht="30" customHeight="1">
      <c r="A33" s="24" t="s">
        <v>49</v>
      </c>
      <c r="B33" s="2"/>
      <c r="C33" s="64"/>
      <c r="D33" s="65"/>
      <c r="E33" s="51"/>
      <c r="F33" s="63"/>
      <c r="G33" s="63"/>
      <c r="H33" s="51">
        <v>2</v>
      </c>
      <c r="I33" s="63" t="s">
        <v>228</v>
      </c>
      <c r="J33" s="63"/>
      <c r="K33" s="63"/>
    </row>
    <row r="34" spans="1:11" ht="36.75">
      <c r="A34" s="25" t="s">
        <v>108</v>
      </c>
      <c r="B34" s="58">
        <f>SUM(B27:B33)+SUM(E27:E33)+SUM(H27:H33)</f>
        <v>44</v>
      </c>
      <c r="C34" s="58"/>
      <c r="D34" s="58"/>
      <c r="E34" s="58"/>
      <c r="F34" s="58"/>
      <c r="G34" s="58"/>
      <c r="H34" s="58"/>
      <c r="I34" s="58"/>
      <c r="J34" s="58"/>
      <c r="K34" s="58"/>
    </row>
  </sheetData>
  <mergeCells count="27">
    <mergeCell ref="I33:K33"/>
    <mergeCell ref="I27:K27"/>
    <mergeCell ref="I31:K31"/>
    <mergeCell ref="I29:K29"/>
    <mergeCell ref="I30:K30"/>
    <mergeCell ref="I28:K28"/>
    <mergeCell ref="A1:K1"/>
    <mergeCell ref="T27:V27"/>
    <mergeCell ref="M1:Y1"/>
    <mergeCell ref="M27:R27"/>
    <mergeCell ref="W26:X26"/>
    <mergeCell ref="B34:K34"/>
    <mergeCell ref="F30:G30"/>
    <mergeCell ref="C31:D31"/>
    <mergeCell ref="F31:G31"/>
    <mergeCell ref="C27:D27"/>
    <mergeCell ref="C28:D28"/>
    <mergeCell ref="C29:D29"/>
    <mergeCell ref="C30:D30"/>
    <mergeCell ref="F27:G27"/>
    <mergeCell ref="F29:G29"/>
    <mergeCell ref="F28:G28"/>
    <mergeCell ref="C33:D33"/>
    <mergeCell ref="C32:D32"/>
    <mergeCell ref="F32:G32"/>
    <mergeCell ref="I32:K32"/>
    <mergeCell ref="F33:G33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0"/>
  <sheetViews>
    <sheetView topLeftCell="A10" workbookViewId="0">
      <selection activeCell="E8" sqref="E8"/>
    </sheetView>
  </sheetViews>
  <sheetFormatPr defaultRowHeight="16.5"/>
  <cols>
    <col min="1" max="1" width="6.125" customWidth="1"/>
    <col min="2" max="2" width="10.125" customWidth="1"/>
    <col min="3" max="4" width="10.625" style="9" customWidth="1"/>
    <col min="5" max="5" width="45.125" customWidth="1"/>
  </cols>
  <sheetData>
    <row r="2" spans="1:5">
      <c r="A2" s="2" t="s">
        <v>137</v>
      </c>
      <c r="B2" s="2" t="s">
        <v>138</v>
      </c>
      <c r="C2" s="8" t="s">
        <v>139</v>
      </c>
      <c r="D2" s="8" t="s">
        <v>140</v>
      </c>
      <c r="E2" s="1" t="s">
        <v>141</v>
      </c>
    </row>
    <row r="3" spans="1:5">
      <c r="A3" s="8">
        <v>1</v>
      </c>
      <c r="B3" s="2" t="s">
        <v>54</v>
      </c>
      <c r="C3" s="11" t="s">
        <v>77</v>
      </c>
      <c r="D3" s="11" t="s">
        <v>9</v>
      </c>
      <c r="E3" s="2" t="s">
        <v>208</v>
      </c>
    </row>
    <row r="4" spans="1:5">
      <c r="A4" s="8">
        <v>2</v>
      </c>
      <c r="B4" s="2" t="s">
        <v>55</v>
      </c>
      <c r="C4" s="11" t="s">
        <v>77</v>
      </c>
      <c r="D4" s="11" t="s">
        <v>142</v>
      </c>
      <c r="E4" s="2" t="s">
        <v>209</v>
      </c>
    </row>
    <row r="5" spans="1:5">
      <c r="A5" s="8">
        <v>3</v>
      </c>
      <c r="B5" s="2" t="s">
        <v>56</v>
      </c>
      <c r="C5" s="11" t="s">
        <v>78</v>
      </c>
      <c r="D5" s="11" t="s">
        <v>143</v>
      </c>
      <c r="E5" s="2" t="s">
        <v>144</v>
      </c>
    </row>
    <row r="6" spans="1:5">
      <c r="A6" s="8">
        <v>4</v>
      </c>
      <c r="B6" s="2" t="s">
        <v>57</v>
      </c>
      <c r="C6" s="11" t="s">
        <v>2</v>
      </c>
      <c r="D6" s="11" t="s">
        <v>2</v>
      </c>
      <c r="E6" s="2" t="s">
        <v>145</v>
      </c>
    </row>
    <row r="7" spans="1:5">
      <c r="A7" s="8">
        <v>5</v>
      </c>
      <c r="B7" s="2" t="s">
        <v>58</v>
      </c>
      <c r="C7" s="11" t="s">
        <v>12</v>
      </c>
      <c r="D7" s="11" t="s">
        <v>147</v>
      </c>
      <c r="E7" s="2" t="s">
        <v>194</v>
      </c>
    </row>
    <row r="8" spans="1:5">
      <c r="A8" s="8">
        <v>6</v>
      </c>
      <c r="B8" s="2" t="s">
        <v>59</v>
      </c>
      <c r="C8" s="11" t="s">
        <v>148</v>
      </c>
      <c r="D8" s="11" t="s">
        <v>149</v>
      </c>
      <c r="E8" s="2" t="s">
        <v>200</v>
      </c>
    </row>
    <row r="9" spans="1:5">
      <c r="A9" s="8">
        <v>7</v>
      </c>
      <c r="B9" s="2" t="s">
        <v>60</v>
      </c>
      <c r="C9" s="11" t="s">
        <v>150</v>
      </c>
      <c r="D9" s="11" t="s">
        <v>151</v>
      </c>
      <c r="E9" s="2" t="s">
        <v>203</v>
      </c>
    </row>
    <row r="10" spans="1:5">
      <c r="A10" s="8">
        <v>8</v>
      </c>
      <c r="B10" s="2" t="s">
        <v>61</v>
      </c>
      <c r="C10" s="11" t="s">
        <v>83</v>
      </c>
      <c r="D10" s="11" t="s">
        <v>152</v>
      </c>
      <c r="E10" s="2" t="s">
        <v>153</v>
      </c>
    </row>
    <row r="11" spans="1:5">
      <c r="A11" s="8">
        <v>9</v>
      </c>
      <c r="B11" s="2" t="s">
        <v>62</v>
      </c>
      <c r="C11" s="11" t="s">
        <v>154</v>
      </c>
      <c r="D11" s="11" t="s">
        <v>155</v>
      </c>
      <c r="E11" s="2" t="s">
        <v>156</v>
      </c>
    </row>
    <row r="12" spans="1:5">
      <c r="A12" s="8">
        <v>10</v>
      </c>
      <c r="B12" s="2" t="s">
        <v>157</v>
      </c>
      <c r="C12" s="11" t="s">
        <v>0</v>
      </c>
      <c r="D12" s="11" t="s">
        <v>96</v>
      </c>
      <c r="E12" s="2" t="s">
        <v>158</v>
      </c>
    </row>
    <row r="13" spans="1:5">
      <c r="A13" s="8">
        <v>11</v>
      </c>
      <c r="B13" s="2" t="s">
        <v>63</v>
      </c>
      <c r="C13" s="11" t="s">
        <v>0</v>
      </c>
      <c r="D13" s="11" t="s">
        <v>159</v>
      </c>
      <c r="E13" s="2" t="s">
        <v>190</v>
      </c>
    </row>
    <row r="14" spans="1:5">
      <c r="A14" s="8">
        <v>12</v>
      </c>
      <c r="B14" s="2" t="s">
        <v>64</v>
      </c>
      <c r="C14" s="11" t="s">
        <v>160</v>
      </c>
      <c r="D14" s="11" t="s">
        <v>2</v>
      </c>
      <c r="E14" s="2" t="s">
        <v>161</v>
      </c>
    </row>
    <row r="15" spans="1:5">
      <c r="A15" s="8">
        <v>13</v>
      </c>
      <c r="B15" s="2" t="s">
        <v>65</v>
      </c>
      <c r="C15" s="11" t="s">
        <v>162</v>
      </c>
      <c r="D15" s="11" t="s">
        <v>96</v>
      </c>
      <c r="E15" s="2" t="s">
        <v>163</v>
      </c>
    </row>
    <row r="16" spans="1:5">
      <c r="A16" s="8">
        <v>14</v>
      </c>
      <c r="B16" s="2" t="s">
        <v>66</v>
      </c>
      <c r="C16" s="11" t="s">
        <v>0</v>
      </c>
      <c r="D16" s="11" t="s">
        <v>96</v>
      </c>
      <c r="E16" s="2" t="s">
        <v>164</v>
      </c>
    </row>
    <row r="17" spans="1:5">
      <c r="A17" s="8">
        <v>15</v>
      </c>
      <c r="B17" s="2" t="s">
        <v>67</v>
      </c>
      <c r="C17" s="11" t="s">
        <v>165</v>
      </c>
      <c r="D17" s="11" t="s">
        <v>146</v>
      </c>
      <c r="E17" s="2" t="s">
        <v>193</v>
      </c>
    </row>
    <row r="18" spans="1:5">
      <c r="A18" s="8">
        <v>16</v>
      </c>
      <c r="B18" s="2" t="s">
        <v>68</v>
      </c>
      <c r="C18" s="11" t="s">
        <v>1</v>
      </c>
      <c r="D18" s="11" t="s">
        <v>96</v>
      </c>
      <c r="E18" s="2" t="s">
        <v>166</v>
      </c>
    </row>
    <row r="19" spans="1:5">
      <c r="A19" s="8">
        <v>17</v>
      </c>
      <c r="B19" s="2" t="s">
        <v>69</v>
      </c>
      <c r="C19" s="11" t="s">
        <v>90</v>
      </c>
      <c r="D19" s="11" t="s">
        <v>151</v>
      </c>
      <c r="E19" s="2" t="s">
        <v>167</v>
      </c>
    </row>
    <row r="20" spans="1:5">
      <c r="A20" s="8">
        <v>18</v>
      </c>
      <c r="B20" s="2" t="s">
        <v>70</v>
      </c>
      <c r="C20" s="11" t="s">
        <v>2</v>
      </c>
      <c r="D20" s="11" t="s">
        <v>160</v>
      </c>
      <c r="E20" s="2" t="s">
        <v>168</v>
      </c>
    </row>
    <row r="21" spans="1:5">
      <c r="A21" s="8">
        <v>19</v>
      </c>
      <c r="B21" s="2" t="s">
        <v>71</v>
      </c>
      <c r="C21" s="11" t="s">
        <v>169</v>
      </c>
      <c r="D21" s="11" t="s">
        <v>83</v>
      </c>
      <c r="E21" s="2"/>
    </row>
    <row r="22" spans="1:5">
      <c r="A22" s="8">
        <v>20</v>
      </c>
      <c r="B22" s="2" t="s">
        <v>72</v>
      </c>
      <c r="C22" s="11" t="s">
        <v>170</v>
      </c>
      <c r="D22" s="11" t="s">
        <v>96</v>
      </c>
      <c r="E22" s="2" t="s">
        <v>171</v>
      </c>
    </row>
    <row r="23" spans="1:5">
      <c r="A23" s="8">
        <v>21</v>
      </c>
      <c r="B23" s="2" t="s">
        <v>73</v>
      </c>
      <c r="C23" s="11" t="s">
        <v>78</v>
      </c>
      <c r="D23" s="11" t="s">
        <v>143</v>
      </c>
      <c r="E23" s="2" t="s">
        <v>172</v>
      </c>
    </row>
    <row r="24" spans="1:5">
      <c r="A24" s="8">
        <v>22</v>
      </c>
      <c r="B24" s="2" t="s">
        <v>131</v>
      </c>
      <c r="C24" s="11" t="s">
        <v>173</v>
      </c>
      <c r="D24" s="11" t="s">
        <v>174</v>
      </c>
      <c r="E24" s="2" t="s">
        <v>175</v>
      </c>
    </row>
    <row r="25" spans="1:5">
      <c r="A25" s="8">
        <v>23</v>
      </c>
      <c r="B25" s="1" t="s">
        <v>132</v>
      </c>
      <c r="C25" s="11" t="s">
        <v>176</v>
      </c>
      <c r="D25" s="11" t="s">
        <v>177</v>
      </c>
      <c r="E25" s="2" t="s">
        <v>178</v>
      </c>
    </row>
    <row r="26" spans="1:5">
      <c r="A26" s="8">
        <v>24</v>
      </c>
      <c r="B26" s="1" t="s">
        <v>179</v>
      </c>
      <c r="C26" s="11" t="s">
        <v>105</v>
      </c>
      <c r="D26" s="11" t="s">
        <v>109</v>
      </c>
      <c r="E26" s="2" t="s">
        <v>180</v>
      </c>
    </row>
    <row r="27" spans="1:5">
      <c r="A27" s="8">
        <v>25</v>
      </c>
      <c r="B27" s="2" t="s">
        <v>181</v>
      </c>
      <c r="C27" s="11" t="s">
        <v>182</v>
      </c>
      <c r="D27" s="11" t="s">
        <v>183</v>
      </c>
      <c r="E27" s="2" t="s">
        <v>184</v>
      </c>
    </row>
    <row r="28" spans="1:5">
      <c r="A28" s="8">
        <v>26</v>
      </c>
      <c r="B28" s="2" t="s">
        <v>185</v>
      </c>
      <c r="C28" s="11" t="s">
        <v>186</v>
      </c>
      <c r="D28" s="11" t="s">
        <v>151</v>
      </c>
      <c r="E28" s="2" t="s">
        <v>187</v>
      </c>
    </row>
    <row r="29" spans="1:5">
      <c r="A29" s="8">
        <v>27</v>
      </c>
      <c r="B29" s="2" t="s">
        <v>201</v>
      </c>
      <c r="C29" s="11" t="s">
        <v>148</v>
      </c>
      <c r="D29" s="11" t="s">
        <v>102</v>
      </c>
      <c r="E29" s="2" t="s">
        <v>202</v>
      </c>
    </row>
    <row r="30" spans="1:5">
      <c r="A30" s="21"/>
      <c r="B30" s="1"/>
      <c r="C30" s="11"/>
      <c r="D30" s="1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3"/>
  <sheetViews>
    <sheetView topLeftCell="A22" workbookViewId="0">
      <selection activeCell="K2" sqref="K2"/>
    </sheetView>
  </sheetViews>
  <sheetFormatPr defaultRowHeight="16.5"/>
  <cols>
    <col min="6" max="6" width="16.125" bestFit="1" customWidth="1"/>
  </cols>
  <sheetData>
    <row r="1" spans="1:16" ht="32.25">
      <c r="A1" s="68" t="s">
        <v>122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6">
      <c r="A2" s="12"/>
      <c r="B2" s="12" t="s">
        <v>21</v>
      </c>
      <c r="C2" s="12" t="s">
        <v>210</v>
      </c>
      <c r="D2" s="12" t="s">
        <v>211</v>
      </c>
      <c r="E2" s="12" t="s">
        <v>21</v>
      </c>
      <c r="F2" s="12" t="s">
        <v>21</v>
      </c>
      <c r="G2" s="12" t="s">
        <v>212</v>
      </c>
      <c r="H2" s="12" t="s">
        <v>213</v>
      </c>
      <c r="I2" s="12" t="s">
        <v>214</v>
      </c>
      <c r="J2" s="12"/>
      <c r="K2" s="12"/>
      <c r="L2" s="12"/>
      <c r="M2" s="12" t="s">
        <v>215</v>
      </c>
      <c r="N2" s="12" t="s">
        <v>22</v>
      </c>
      <c r="O2" s="12" t="s">
        <v>23</v>
      </c>
      <c r="P2" s="12" t="s">
        <v>24</v>
      </c>
    </row>
    <row r="3" spans="1:16" ht="21">
      <c r="A3" s="2" t="s">
        <v>0</v>
      </c>
      <c r="B3" s="5">
        <v>5</v>
      </c>
      <c r="C3" s="36" t="s">
        <v>120</v>
      </c>
      <c r="D3" s="2" t="s">
        <v>45</v>
      </c>
      <c r="E3" s="5">
        <v>5</v>
      </c>
      <c r="F3" s="5">
        <v>5</v>
      </c>
      <c r="G3" s="2" t="s">
        <v>25</v>
      </c>
      <c r="H3" s="2" t="s">
        <v>26</v>
      </c>
      <c r="I3" s="2" t="s">
        <v>26</v>
      </c>
      <c r="J3" s="12"/>
      <c r="K3" s="36"/>
      <c r="L3" s="2"/>
      <c r="M3" s="36" t="s">
        <v>37</v>
      </c>
      <c r="N3" s="36" t="s">
        <v>26</v>
      </c>
      <c r="O3" s="2" t="s">
        <v>37</v>
      </c>
    </row>
    <row r="4" spans="1:16" ht="21">
      <c r="A4" s="2" t="s">
        <v>1</v>
      </c>
      <c r="B4" s="5">
        <v>3</v>
      </c>
      <c r="C4" s="23" t="s">
        <v>129</v>
      </c>
      <c r="D4" s="23" t="s">
        <v>27</v>
      </c>
      <c r="E4" s="5">
        <v>3</v>
      </c>
      <c r="F4" s="5">
        <v>4</v>
      </c>
      <c r="G4" s="36" t="s">
        <v>27</v>
      </c>
      <c r="H4" s="36" t="s">
        <v>28</v>
      </c>
      <c r="I4" s="1" t="s">
        <v>28</v>
      </c>
      <c r="J4" s="12"/>
      <c r="K4" s="23"/>
      <c r="L4" s="23"/>
      <c r="M4" s="2" t="s">
        <v>27</v>
      </c>
      <c r="N4" s="23" t="s">
        <v>129</v>
      </c>
      <c r="O4" s="23" t="s">
        <v>129</v>
      </c>
    </row>
    <row r="5" spans="1:16" ht="21">
      <c r="A5" s="2" t="s">
        <v>2</v>
      </c>
      <c r="B5" s="5">
        <v>4</v>
      </c>
      <c r="C5" s="2" t="s">
        <v>46</v>
      </c>
      <c r="D5" s="36" t="s">
        <v>38</v>
      </c>
      <c r="E5" s="5">
        <v>4</v>
      </c>
      <c r="F5" s="5">
        <v>4</v>
      </c>
      <c r="G5" s="2" t="s">
        <v>29</v>
      </c>
      <c r="H5" s="1" t="s">
        <v>46</v>
      </c>
      <c r="I5" s="36" t="s">
        <v>29</v>
      </c>
      <c r="J5" s="12"/>
      <c r="K5" s="2"/>
      <c r="L5" s="2"/>
      <c r="M5" s="2" t="s">
        <v>30</v>
      </c>
      <c r="N5" s="2" t="s">
        <v>38</v>
      </c>
      <c r="O5" s="2" t="s">
        <v>30</v>
      </c>
    </row>
    <row r="6" spans="1:16" ht="21">
      <c r="A6" s="2" t="s">
        <v>3</v>
      </c>
      <c r="B6" s="5">
        <v>3</v>
      </c>
      <c r="C6" s="2" t="s">
        <v>31</v>
      </c>
      <c r="D6" s="2" t="s">
        <v>31</v>
      </c>
      <c r="E6" s="6"/>
      <c r="F6" s="6"/>
      <c r="G6" s="6"/>
      <c r="H6" s="6"/>
      <c r="I6" s="6"/>
      <c r="J6" s="12"/>
      <c r="K6" s="6"/>
      <c r="L6" s="6"/>
      <c r="M6" s="6"/>
      <c r="N6" s="6"/>
      <c r="O6" s="6"/>
    </row>
    <row r="7" spans="1:16" ht="21">
      <c r="A7" s="2" t="s">
        <v>4</v>
      </c>
      <c r="B7" s="5">
        <v>1</v>
      </c>
      <c r="C7" s="2" t="s">
        <v>31</v>
      </c>
      <c r="D7" s="2" t="s">
        <v>31</v>
      </c>
      <c r="E7" s="6"/>
      <c r="F7" s="6"/>
      <c r="G7" s="6"/>
      <c r="H7" s="6"/>
      <c r="I7" s="6"/>
      <c r="J7" s="12"/>
      <c r="K7" s="6"/>
      <c r="L7" s="6"/>
      <c r="M7" s="6"/>
      <c r="N7" s="6"/>
      <c r="O7" s="6"/>
    </row>
    <row r="8" spans="1:16" ht="21">
      <c r="A8" s="2" t="s">
        <v>5</v>
      </c>
      <c r="B8" s="5">
        <v>4</v>
      </c>
      <c r="C8" s="6"/>
      <c r="D8" s="6"/>
      <c r="E8" s="5">
        <v>4</v>
      </c>
      <c r="F8" s="5">
        <v>4</v>
      </c>
      <c r="G8" s="1" t="s">
        <v>48</v>
      </c>
      <c r="H8" s="1" t="s">
        <v>47</v>
      </c>
      <c r="I8" s="1" t="s">
        <v>48</v>
      </c>
      <c r="J8" s="12"/>
      <c r="K8" s="23"/>
      <c r="L8" s="23"/>
      <c r="M8" s="1" t="s">
        <v>47</v>
      </c>
      <c r="N8" s="23" t="s">
        <v>135</v>
      </c>
      <c r="O8" s="23" t="s">
        <v>135</v>
      </c>
    </row>
    <row r="9" spans="1:16" ht="21">
      <c r="A9" s="2" t="s">
        <v>6</v>
      </c>
      <c r="B9" s="5">
        <v>1</v>
      </c>
      <c r="C9" s="2" t="s">
        <v>34</v>
      </c>
      <c r="D9" s="2" t="s">
        <v>34</v>
      </c>
      <c r="E9" s="5">
        <v>1</v>
      </c>
      <c r="F9" s="5">
        <v>2</v>
      </c>
      <c r="G9" s="2" t="s">
        <v>36</v>
      </c>
      <c r="H9" s="2" t="s">
        <v>36</v>
      </c>
      <c r="I9" s="2" t="s">
        <v>36</v>
      </c>
      <c r="J9" s="12"/>
      <c r="K9" s="2"/>
      <c r="L9" s="2"/>
      <c r="M9" s="2" t="s">
        <v>34</v>
      </c>
      <c r="N9" s="2" t="s">
        <v>34</v>
      </c>
      <c r="O9" s="2" t="s">
        <v>34</v>
      </c>
    </row>
    <row r="10" spans="1:16" ht="21">
      <c r="A10" s="2" t="s">
        <v>7</v>
      </c>
      <c r="B10" s="5">
        <v>1</v>
      </c>
      <c r="C10" s="2" t="s">
        <v>35</v>
      </c>
      <c r="D10" s="2" t="s">
        <v>35</v>
      </c>
      <c r="E10" s="5">
        <v>1</v>
      </c>
      <c r="F10" s="5">
        <v>1</v>
      </c>
      <c r="G10" s="37" t="s">
        <v>199</v>
      </c>
      <c r="H10" s="37" t="s">
        <v>199</v>
      </c>
      <c r="I10" s="37" t="s">
        <v>199</v>
      </c>
      <c r="J10" s="12"/>
      <c r="K10" s="2"/>
      <c r="L10" s="2"/>
      <c r="M10" s="2" t="s">
        <v>35</v>
      </c>
      <c r="N10" s="2" t="s">
        <v>35</v>
      </c>
      <c r="O10" s="2" t="s">
        <v>35</v>
      </c>
    </row>
    <row r="11" spans="1:16" ht="21">
      <c r="A11" s="2" t="s">
        <v>8</v>
      </c>
      <c r="B11" s="5">
        <v>1</v>
      </c>
      <c r="C11" s="36" t="s">
        <v>25</v>
      </c>
      <c r="D11" s="37" t="s">
        <v>25</v>
      </c>
      <c r="E11" s="5">
        <v>1</v>
      </c>
      <c r="F11" s="5">
        <v>1</v>
      </c>
      <c r="G11" s="2" t="s">
        <v>34</v>
      </c>
      <c r="H11" s="2" t="s">
        <v>34</v>
      </c>
      <c r="I11" s="37" t="s">
        <v>31</v>
      </c>
      <c r="J11" s="12"/>
      <c r="K11" s="36"/>
      <c r="L11" s="2"/>
      <c r="M11" s="36" t="s">
        <v>37</v>
      </c>
      <c r="N11" s="36" t="s">
        <v>26</v>
      </c>
      <c r="O11" s="2" t="s">
        <v>37</v>
      </c>
    </row>
    <row r="12" spans="1:16" ht="21">
      <c r="A12" s="2" t="s">
        <v>9</v>
      </c>
      <c r="B12" s="5">
        <v>3</v>
      </c>
      <c r="C12" s="2" t="s">
        <v>40</v>
      </c>
      <c r="D12" s="37" t="s">
        <v>40</v>
      </c>
      <c r="E12" s="5">
        <v>3</v>
      </c>
      <c r="F12" s="5">
        <v>3</v>
      </c>
      <c r="G12" s="37" t="s">
        <v>39</v>
      </c>
      <c r="H12" s="2" t="s">
        <v>39</v>
      </c>
      <c r="I12" s="2" t="s">
        <v>40</v>
      </c>
      <c r="J12" s="12"/>
      <c r="K12" s="2"/>
      <c r="L12" s="2"/>
      <c r="M12" s="2" t="s">
        <v>39</v>
      </c>
      <c r="N12" s="2" t="s">
        <v>40</v>
      </c>
      <c r="O12" s="2" t="s">
        <v>39</v>
      </c>
    </row>
    <row r="13" spans="1:16" ht="21">
      <c r="A13" s="2" t="s">
        <v>10</v>
      </c>
      <c r="B13" s="5">
        <v>1</v>
      </c>
      <c r="C13" s="23" t="s">
        <v>41</v>
      </c>
      <c r="D13" s="23" t="s">
        <v>41</v>
      </c>
      <c r="E13" s="35">
        <v>1</v>
      </c>
      <c r="F13" s="35">
        <v>1</v>
      </c>
      <c r="G13" s="23" t="s">
        <v>41</v>
      </c>
      <c r="H13" s="23" t="s">
        <v>41</v>
      </c>
      <c r="I13" s="23" t="s">
        <v>41</v>
      </c>
      <c r="J13" s="12"/>
      <c r="K13" s="23"/>
      <c r="L13" s="23"/>
      <c r="M13" s="23" t="s">
        <v>41</v>
      </c>
      <c r="N13" s="23" t="s">
        <v>41</v>
      </c>
      <c r="O13" s="23" t="s">
        <v>41</v>
      </c>
    </row>
    <row r="14" spans="1:16" ht="21">
      <c r="A14" s="2" t="s">
        <v>95</v>
      </c>
      <c r="B14" s="5">
        <v>1</v>
      </c>
      <c r="C14" s="23" t="s">
        <v>106</v>
      </c>
      <c r="D14" s="23" t="s">
        <v>107</v>
      </c>
      <c r="E14" s="35">
        <v>1</v>
      </c>
      <c r="F14" s="35">
        <v>1</v>
      </c>
      <c r="G14" s="23" t="s">
        <v>107</v>
      </c>
      <c r="H14" s="23" t="s">
        <v>107</v>
      </c>
      <c r="I14" s="23" t="s">
        <v>107</v>
      </c>
      <c r="J14" s="23"/>
      <c r="K14" s="23"/>
      <c r="L14" s="23"/>
      <c r="M14" s="23" t="s">
        <v>104</v>
      </c>
      <c r="N14" s="23" t="s">
        <v>104</v>
      </c>
      <c r="O14" s="23" t="s">
        <v>104</v>
      </c>
    </row>
    <row r="15" spans="1:16" ht="21">
      <c r="A15" s="2" t="s">
        <v>11</v>
      </c>
      <c r="B15" s="5">
        <v>1</v>
      </c>
      <c r="C15" s="36" t="s">
        <v>25</v>
      </c>
      <c r="D15" s="36" t="s">
        <v>38</v>
      </c>
      <c r="E15" s="5">
        <v>1</v>
      </c>
      <c r="F15" s="5">
        <v>1</v>
      </c>
      <c r="G15" s="23" t="s">
        <v>129</v>
      </c>
      <c r="H15" s="23" t="s">
        <v>129</v>
      </c>
      <c r="I15" s="23" t="s">
        <v>129</v>
      </c>
      <c r="J15" s="23"/>
      <c r="K15" s="23"/>
      <c r="L15" s="36"/>
      <c r="M15" s="23" t="s">
        <v>129</v>
      </c>
      <c r="N15" s="23" t="s">
        <v>129</v>
      </c>
      <c r="O15" s="36" t="s">
        <v>43</v>
      </c>
    </row>
    <row r="16" spans="1:16" ht="21">
      <c r="A16" s="2" t="s">
        <v>12</v>
      </c>
      <c r="B16" s="5">
        <v>1</v>
      </c>
      <c r="C16" s="2" t="s">
        <v>42</v>
      </c>
      <c r="D16" s="2" t="s">
        <v>42</v>
      </c>
      <c r="E16" s="5">
        <v>1</v>
      </c>
      <c r="F16" s="5">
        <v>1</v>
      </c>
      <c r="G16" s="2" t="s">
        <v>42</v>
      </c>
      <c r="H16" s="2" t="s">
        <v>42</v>
      </c>
      <c r="I16" s="2" t="s">
        <v>42</v>
      </c>
      <c r="J16" s="2"/>
      <c r="K16" s="2"/>
      <c r="L16" s="2"/>
      <c r="M16" s="2" t="s">
        <v>42</v>
      </c>
      <c r="N16" s="2" t="s">
        <v>42</v>
      </c>
      <c r="O16" s="2" t="s">
        <v>42</v>
      </c>
    </row>
    <row r="17" spans="1:15" ht="21">
      <c r="A17" s="2" t="s">
        <v>13</v>
      </c>
      <c r="B17" s="5">
        <v>1</v>
      </c>
      <c r="C17" s="2" t="s">
        <v>43</v>
      </c>
      <c r="D17" s="2" t="s">
        <v>43</v>
      </c>
      <c r="E17" s="5">
        <v>1</v>
      </c>
      <c r="F17" s="5">
        <v>1</v>
      </c>
      <c r="G17" s="2" t="s">
        <v>43</v>
      </c>
      <c r="H17" s="2" t="s">
        <v>43</v>
      </c>
      <c r="I17" s="2" t="s">
        <v>43</v>
      </c>
      <c r="J17" s="2"/>
      <c r="K17" s="2"/>
      <c r="L17" s="36"/>
      <c r="M17" s="2" t="s">
        <v>43</v>
      </c>
      <c r="N17" s="2" t="s">
        <v>43</v>
      </c>
      <c r="O17" s="36" t="s">
        <v>43</v>
      </c>
    </row>
    <row r="18" spans="1:15" ht="21">
      <c r="A18" s="2" t="s">
        <v>14</v>
      </c>
      <c r="B18" s="5">
        <v>1</v>
      </c>
      <c r="C18" s="2" t="s">
        <v>43</v>
      </c>
      <c r="D18" s="2" t="s">
        <v>43</v>
      </c>
      <c r="E18" s="5">
        <v>1</v>
      </c>
      <c r="F18" s="5">
        <v>1</v>
      </c>
      <c r="G18" s="2" t="s">
        <v>42</v>
      </c>
      <c r="H18" s="2" t="s">
        <v>42</v>
      </c>
      <c r="I18" s="2" t="s">
        <v>42</v>
      </c>
      <c r="J18" s="2"/>
      <c r="K18" s="2"/>
      <c r="L18" s="2"/>
      <c r="M18" s="2" t="s">
        <v>43</v>
      </c>
      <c r="N18" s="2" t="s">
        <v>191</v>
      </c>
      <c r="O18" s="2" t="s">
        <v>191</v>
      </c>
    </row>
    <row r="19" spans="1:15" ht="21">
      <c r="A19" s="2" t="s">
        <v>15</v>
      </c>
      <c r="B19" s="5">
        <v>1</v>
      </c>
      <c r="C19" s="23" t="s">
        <v>44</v>
      </c>
      <c r="D19" s="23" t="s">
        <v>44</v>
      </c>
      <c r="E19" s="5">
        <v>1</v>
      </c>
      <c r="F19" s="6"/>
      <c r="G19" s="23" t="s">
        <v>44</v>
      </c>
      <c r="H19" s="23" t="s">
        <v>44</v>
      </c>
      <c r="I19" s="23" t="s">
        <v>44</v>
      </c>
      <c r="J19" s="6"/>
      <c r="K19" s="6"/>
      <c r="L19" s="6"/>
      <c r="M19" s="6"/>
      <c r="N19" s="6"/>
      <c r="O19" s="6"/>
    </row>
    <row r="20" spans="1:15" ht="21">
      <c r="A20" s="2" t="s">
        <v>16</v>
      </c>
      <c r="B20" s="5">
        <v>1</v>
      </c>
      <c r="C20" s="23" t="s">
        <v>129</v>
      </c>
      <c r="D20" s="23" t="s">
        <v>27</v>
      </c>
      <c r="E20" s="5">
        <v>1</v>
      </c>
      <c r="F20" s="6"/>
      <c r="G20" s="36" t="s">
        <v>27</v>
      </c>
      <c r="H20" s="36" t="s">
        <v>28</v>
      </c>
      <c r="I20" s="1" t="s">
        <v>28</v>
      </c>
      <c r="J20" s="6"/>
      <c r="K20" s="6"/>
      <c r="L20" s="6"/>
      <c r="M20" s="6"/>
      <c r="N20" s="6"/>
      <c r="O20" s="6"/>
    </row>
    <row r="21" spans="1:15" ht="21">
      <c r="A21" s="2" t="s">
        <v>195</v>
      </c>
      <c r="B21" s="5">
        <v>1</v>
      </c>
      <c r="C21" s="23" t="s">
        <v>129</v>
      </c>
      <c r="D21" s="23" t="s">
        <v>27</v>
      </c>
      <c r="E21" s="5">
        <v>1</v>
      </c>
      <c r="F21" s="6"/>
      <c r="G21" s="36" t="s">
        <v>27</v>
      </c>
      <c r="H21" s="36" t="s">
        <v>28</v>
      </c>
      <c r="I21" s="1" t="s">
        <v>28</v>
      </c>
      <c r="J21" s="6"/>
      <c r="K21" s="6"/>
      <c r="L21" s="6"/>
      <c r="M21" s="6"/>
      <c r="N21" s="6"/>
      <c r="O21" s="6"/>
    </row>
    <row r="22" spans="1:15" ht="21">
      <c r="A22" s="2" t="s">
        <v>17</v>
      </c>
      <c r="B22" s="5">
        <v>1</v>
      </c>
      <c r="C22" s="2" t="s">
        <v>34</v>
      </c>
      <c r="D22" s="2" t="s">
        <v>34</v>
      </c>
      <c r="E22" s="5">
        <v>1</v>
      </c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21">
      <c r="A23" s="2" t="s">
        <v>18</v>
      </c>
      <c r="B23" s="5">
        <v>1</v>
      </c>
      <c r="C23" s="6"/>
      <c r="D23" s="6"/>
      <c r="E23" s="5">
        <v>1</v>
      </c>
      <c r="F23" s="5">
        <v>1</v>
      </c>
      <c r="G23" s="37" t="s">
        <v>199</v>
      </c>
      <c r="H23" s="37" t="s">
        <v>199</v>
      </c>
      <c r="I23" s="37" t="s">
        <v>199</v>
      </c>
      <c r="J23" s="2"/>
      <c r="K23" s="2"/>
      <c r="L23" s="2"/>
      <c r="M23" s="2" t="s">
        <v>35</v>
      </c>
      <c r="N23" s="2" t="s">
        <v>35</v>
      </c>
      <c r="O23" s="2" t="s">
        <v>35</v>
      </c>
    </row>
    <row r="24" spans="1:15" ht="21">
      <c r="A24" s="2" t="s">
        <v>19</v>
      </c>
      <c r="B24" s="5">
        <v>1</v>
      </c>
      <c r="C24" s="2" t="s">
        <v>46</v>
      </c>
      <c r="D24" s="2" t="s">
        <v>46</v>
      </c>
      <c r="E24" s="5">
        <v>1</v>
      </c>
      <c r="F24" s="5">
        <v>2</v>
      </c>
      <c r="G24" s="23" t="s">
        <v>48</v>
      </c>
      <c r="H24" s="23" t="s">
        <v>48</v>
      </c>
      <c r="I24" s="23" t="s">
        <v>48</v>
      </c>
      <c r="J24" s="2"/>
      <c r="K24" s="2"/>
      <c r="L24" s="2"/>
      <c r="M24" s="2" t="s">
        <v>29</v>
      </c>
      <c r="N24" s="2" t="s">
        <v>29</v>
      </c>
      <c r="O24" s="2" t="s">
        <v>29</v>
      </c>
    </row>
    <row r="25" spans="1:15" ht="21">
      <c r="A25" s="2" t="s">
        <v>20</v>
      </c>
      <c r="B25" s="5">
        <v>1</v>
      </c>
      <c r="C25" s="7" t="s">
        <v>120</v>
      </c>
      <c r="D25" s="7" t="s">
        <v>38</v>
      </c>
      <c r="E25" s="5">
        <v>1</v>
      </c>
      <c r="F25" s="5">
        <v>1</v>
      </c>
      <c r="G25" s="7" t="s">
        <v>27</v>
      </c>
      <c r="H25" s="7" t="s">
        <v>28</v>
      </c>
      <c r="I25" s="7" t="s">
        <v>29</v>
      </c>
      <c r="J25" s="7"/>
      <c r="K25" s="7"/>
      <c r="L25" s="7"/>
      <c r="M25" s="7" t="s">
        <v>37</v>
      </c>
      <c r="N25" s="7" t="s">
        <v>26</v>
      </c>
      <c r="O25" s="7" t="s">
        <v>43</v>
      </c>
    </row>
    <row r="26" spans="1:15" ht="24.75">
      <c r="A26" s="19" t="s">
        <v>121</v>
      </c>
      <c r="B26" s="16"/>
      <c r="C26" s="20">
        <f>SUM(B3:B25)-B8-B23</f>
        <v>34</v>
      </c>
      <c r="D26" s="20">
        <f>SUM(B3:B25)-B8-B23</f>
        <v>34</v>
      </c>
      <c r="E26" s="17"/>
      <c r="F26" s="20" t="e">
        <f>SUM(K10E3:E25)-E6-E7-E22</f>
        <v>#NAME?</v>
      </c>
      <c r="G26" s="20">
        <f>SUM(E3:E25)-E6-E7-E22</f>
        <v>34</v>
      </c>
      <c r="H26" s="20">
        <f>SUM(E3:E25)-E6-E7-E22</f>
        <v>34</v>
      </c>
      <c r="I26" s="18">
        <v>34</v>
      </c>
      <c r="J26" s="20">
        <v>34</v>
      </c>
      <c r="K26" s="20">
        <v>34</v>
      </c>
      <c r="L26" s="20">
        <v>34</v>
      </c>
      <c r="M26" s="20">
        <f>SUM(L26:L2345)-L6-L7-SUM(L19:L22)</f>
        <v>34</v>
      </c>
      <c r="N26" s="20">
        <f>SUM(L3:L25)-L6-L7-SUM(L19:L22)</f>
        <v>0</v>
      </c>
      <c r="O26" s="20">
        <f>SUM(L3:L25)-L6-L7-SUM(L19:L22)</f>
        <v>0</v>
      </c>
    </row>
    <row r="27" spans="1:15" ht="21">
      <c r="A27" s="24" t="s">
        <v>49</v>
      </c>
      <c r="B27" s="10">
        <v>2</v>
      </c>
      <c r="C27" s="78" t="s">
        <v>197</v>
      </c>
      <c r="D27" s="79"/>
      <c r="E27" s="14">
        <v>5</v>
      </c>
      <c r="F27" s="80" t="s">
        <v>128</v>
      </c>
      <c r="G27" s="80"/>
      <c r="H27" s="80"/>
      <c r="I27" s="15">
        <v>5</v>
      </c>
      <c r="J27" s="80" t="s">
        <v>126</v>
      </c>
      <c r="K27" s="80"/>
      <c r="L27" s="80"/>
    </row>
    <row r="28" spans="1:15" ht="21">
      <c r="A28" s="24" t="s">
        <v>49</v>
      </c>
      <c r="B28" s="6"/>
      <c r="C28" s="81"/>
      <c r="D28" s="81"/>
      <c r="E28" s="14">
        <v>4</v>
      </c>
      <c r="F28" s="82" t="s">
        <v>130</v>
      </c>
      <c r="G28" s="82"/>
      <c r="H28" s="82"/>
      <c r="I28" s="15">
        <v>4</v>
      </c>
      <c r="J28" s="80" t="s">
        <v>125</v>
      </c>
      <c r="K28" s="80"/>
      <c r="L28" s="80"/>
    </row>
    <row r="29" spans="1:15" ht="21">
      <c r="A29" s="24" t="s">
        <v>49</v>
      </c>
      <c r="B29" s="6"/>
      <c r="C29" s="81"/>
      <c r="D29" s="81"/>
      <c r="E29" s="14">
        <v>4</v>
      </c>
      <c r="F29" s="82" t="s">
        <v>198</v>
      </c>
      <c r="G29" s="82"/>
      <c r="H29" s="82"/>
      <c r="I29" s="15">
        <v>4</v>
      </c>
      <c r="J29" s="80" t="s">
        <v>127</v>
      </c>
      <c r="K29" s="80"/>
      <c r="L29" s="80"/>
    </row>
    <row r="30" spans="1:15" ht="21">
      <c r="A30" s="24" t="s">
        <v>49</v>
      </c>
      <c r="B30" s="6"/>
      <c r="C30" s="81"/>
      <c r="D30" s="81"/>
      <c r="E30" s="14">
        <v>4</v>
      </c>
      <c r="F30" s="80" t="s">
        <v>117</v>
      </c>
      <c r="G30" s="80"/>
      <c r="H30" s="80"/>
      <c r="I30" s="15">
        <v>2</v>
      </c>
      <c r="J30" s="80" t="s">
        <v>192</v>
      </c>
      <c r="K30" s="80"/>
      <c r="L30" s="80"/>
    </row>
    <row r="31" spans="1:15" ht="21">
      <c r="A31" s="24" t="s">
        <v>49</v>
      </c>
      <c r="B31" s="6"/>
      <c r="C31" s="81"/>
      <c r="D31" s="81"/>
      <c r="E31" s="14">
        <v>2</v>
      </c>
      <c r="F31" s="80" t="s">
        <v>116</v>
      </c>
      <c r="G31" s="80"/>
      <c r="H31" s="80"/>
      <c r="I31" s="15">
        <v>2</v>
      </c>
      <c r="J31" s="80" t="s">
        <v>116</v>
      </c>
      <c r="K31" s="80"/>
      <c r="L31" s="80"/>
    </row>
    <row r="32" spans="1:15" ht="21">
      <c r="A32" s="24" t="s">
        <v>49</v>
      </c>
      <c r="B32" s="6"/>
      <c r="C32" s="81"/>
      <c r="D32" s="81"/>
      <c r="E32" s="14">
        <v>3</v>
      </c>
      <c r="F32" s="80" t="s">
        <v>118</v>
      </c>
      <c r="G32" s="80"/>
      <c r="H32" s="80"/>
      <c r="I32" s="14">
        <v>3</v>
      </c>
      <c r="J32" s="80" t="s">
        <v>119</v>
      </c>
      <c r="K32" s="80"/>
      <c r="L32" s="80"/>
    </row>
    <row r="33" spans="1:12" ht="36.75">
      <c r="A33" s="25" t="s">
        <v>108</v>
      </c>
      <c r="B33" s="58">
        <f>SUM(B27:B32)+SUM(E27:E32)+SUM(I27:I32)</f>
        <v>44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</row>
  </sheetData>
  <mergeCells count="20">
    <mergeCell ref="B33:L33"/>
    <mergeCell ref="C31:D31"/>
    <mergeCell ref="F31:H31"/>
    <mergeCell ref="J31:L31"/>
    <mergeCell ref="C32:D32"/>
    <mergeCell ref="F32:H32"/>
    <mergeCell ref="J32:L32"/>
    <mergeCell ref="C29:D29"/>
    <mergeCell ref="F29:H29"/>
    <mergeCell ref="J29:L29"/>
    <mergeCell ref="C30:D30"/>
    <mergeCell ref="F30:H30"/>
    <mergeCell ref="J30:L30"/>
    <mergeCell ref="A1:L1"/>
    <mergeCell ref="C27:D27"/>
    <mergeCell ref="F27:H27"/>
    <mergeCell ref="J27:L27"/>
    <mergeCell ref="C28:D28"/>
    <mergeCell ref="F28:H28"/>
    <mergeCell ref="J28:L28"/>
  </mergeCells>
  <phoneticPr fontId="1" type="noConversion"/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20170123</vt:lpstr>
      <vt:lpstr>授課年級</vt:lpstr>
      <vt:lpstr>Sheet1</vt:lpstr>
      <vt:lpstr>'20170123'!Print_Area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2017-09-11T04:52:02Z</dcterms:modified>
</cp:coreProperties>
</file>